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aakkosa\Desktop\"/>
    </mc:Choice>
  </mc:AlternateContent>
  <xr:revisionPtr revIDLastSave="0" documentId="8_{1D4D0825-C57A-4FE8-A362-85A6395699D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definedNames>
    <definedName name="_xlnm.Print_Area" localSheetId="0">Taul1!$A$2:$G$36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E3" i="1"/>
  <c r="B3" i="1"/>
  <c r="C11" i="1" s="1"/>
  <c r="C20" i="1" l="1"/>
  <c r="D20" i="1" s="1"/>
  <c r="C9" i="1"/>
  <c r="D9" i="1" s="1"/>
  <c r="C21" i="1"/>
  <c r="E21" i="1" s="1"/>
  <c r="C23" i="1"/>
  <c r="C22" i="1"/>
  <c r="E22" i="1" s="1"/>
  <c r="C10" i="1"/>
  <c r="E10" i="1" s="1"/>
  <c r="C18" i="1"/>
  <c r="E18" i="1" s="1"/>
  <c r="C7" i="1"/>
  <c r="C26" i="1"/>
  <c r="E26" i="1" s="1"/>
  <c r="C16" i="1"/>
  <c r="D16" i="1" s="1"/>
  <c r="C6" i="1"/>
  <c r="E6" i="1" s="1"/>
  <c r="C25" i="1"/>
  <c r="D25" i="1" s="1"/>
  <c r="C15" i="1"/>
  <c r="C5" i="1"/>
  <c r="D5" i="1" s="1"/>
  <c r="C8" i="1"/>
  <c r="D8" i="1" s="1"/>
  <c r="C24" i="1"/>
  <c r="D24" i="1" s="1"/>
  <c r="C13" i="1"/>
  <c r="E13" i="1" s="1"/>
  <c r="C3" i="1"/>
  <c r="C12" i="1"/>
  <c r="D12" i="1" s="1"/>
  <c r="C4" i="1"/>
  <c r="C19" i="1"/>
  <c r="D21" i="1" l="1"/>
  <c r="D18" i="1"/>
  <c r="E8" i="1"/>
  <c r="F8" i="1" s="1"/>
  <c r="E20" i="1"/>
  <c r="F20" i="1" s="1"/>
  <c r="G20" i="1" s="1"/>
  <c r="E25" i="1"/>
  <c r="F25" i="1" s="1"/>
  <c r="G25" i="1" s="1"/>
  <c r="D10" i="1"/>
  <c r="F10" i="1" s="1"/>
  <c r="G10" i="1" s="1"/>
  <c r="E5" i="1"/>
  <c r="F5" i="1" s="1"/>
  <c r="E9" i="1"/>
  <c r="F9" i="1" s="1"/>
  <c r="G9" i="1" s="1"/>
  <c r="F21" i="1"/>
  <c r="D13" i="1"/>
  <c r="F13" i="1" s="1"/>
  <c r="G13" i="1" s="1"/>
  <c r="D6" i="1"/>
  <c r="F6" i="1" s="1"/>
  <c r="G6" i="1" s="1"/>
  <c r="D22" i="1"/>
  <c r="F22" i="1" s="1"/>
  <c r="G22" i="1" s="1"/>
  <c r="D26" i="1"/>
  <c r="G26" i="1" s="1"/>
  <c r="E16" i="1"/>
  <c r="E12" i="1"/>
  <c r="E4" i="1"/>
  <c r="C27" i="1"/>
  <c r="F18" i="1"/>
  <c r="G18" i="1" s="1"/>
  <c r="E24" i="1"/>
  <c r="D4" i="1"/>
  <c r="E23" i="1"/>
  <c r="D23" i="1"/>
  <c r="E15" i="1"/>
  <c r="D15" i="1"/>
  <c r="D7" i="1"/>
  <c r="E7" i="1"/>
  <c r="E19" i="1"/>
  <c r="D19" i="1"/>
  <c r="E11" i="1"/>
  <c r="D11" i="1"/>
  <c r="G5" i="1" l="1"/>
  <c r="G8" i="1"/>
  <c r="G21" i="1"/>
  <c r="B31" i="1"/>
  <c r="G11" i="1"/>
  <c r="F4" i="1"/>
  <c r="F24" i="1"/>
  <c r="G24" i="1" s="1"/>
  <c r="F12" i="1"/>
  <c r="G12" i="1" s="1"/>
  <c r="F16" i="1"/>
  <c r="G16" i="1" s="1"/>
  <c r="D27" i="1"/>
  <c r="G7" i="1"/>
  <c r="G19" i="1"/>
  <c r="F15" i="1"/>
  <c r="F23" i="1"/>
  <c r="G23" i="1" s="1"/>
  <c r="B33" i="1" l="1"/>
  <c r="G4" i="1"/>
  <c r="B34" i="1"/>
  <c r="B30" i="1"/>
  <c r="G15" i="1"/>
  <c r="F27" i="1"/>
  <c r="F3" i="1"/>
  <c r="G3" i="1" l="1"/>
  <c r="G27" i="1"/>
  <c r="E27" i="1" l="1"/>
  <c r="B32" i="1" s="1"/>
  <c r="B35" i="1" s="1"/>
</calcChain>
</file>

<file path=xl/sharedStrings.xml><?xml version="1.0" encoding="utf-8"?>
<sst xmlns="http://schemas.openxmlformats.org/spreadsheetml/2006/main" count="39" uniqueCount="38">
  <si>
    <t xml:space="preserve">RAKENNEHANKKEEN OMARAHOITUSOSUUDET  </t>
  </si>
  <si>
    <t>Väestö</t>
  </si>
  <si>
    <t>Kunnan osuus väestöstä %</t>
  </si>
  <si>
    <t xml:space="preserve">Kunnan  osuus kustannuksista </t>
  </si>
  <si>
    <t>Kunnan osuudesta  shp:n  kautta</t>
  </si>
  <si>
    <t>Kunnan osuudesta  yhteistoiminta-alueiden kautta</t>
  </si>
  <si>
    <t xml:space="preserve">Shp:n ja yhteistoiminta-alueiden osuuksilla vähennetty kunnan osuus= kunnan </t>
  </si>
  <si>
    <t>KESKI-SUOMI</t>
  </si>
  <si>
    <t>Hankasalmi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</si>
  <si>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</si>
  <si>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</si>
  <si>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</si>
  <si>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</si>
  <si>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</si>
  <si>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</si>
  <si>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</si>
  <si>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</si>
  <si>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</si>
  <si>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Kuhmoinen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</si>
  <si>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</si>
  <si>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</si>
  <si>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</si>
  <si>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</si>
  <si>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</si>
  <si>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</si>
  <si>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</si>
  <si>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</si>
  <si>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</si>
  <si>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</si>
  <si>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</si>
  <si>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</si>
  <si>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Yhteensä</t>
  </si>
  <si>
    <t>SHPn ja yhteistoiminta-alueiden omarahoitusosuudet</t>
  </si>
  <si>
    <t>Saarikka</t>
  </si>
  <si>
    <t>Wiitaunioni</t>
  </si>
  <si>
    <t>Sairaanhoitopiiri</t>
  </si>
  <si>
    <t>Seututerveyskeskus</t>
  </si>
  <si>
    <t>Jyte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</si>
</sst>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/>
    <xf numFmtId="3" fontId="1" fillId="2" borderId="0" xfId="0" applyNumberFormat="1" applyFont="1" applyFill="1"/>
    <xf numFmtId="3" fontId="0" fillId="2" borderId="0" xfId="0" applyNumberFormat="1" applyFill="1"/>
    <xf numFmtId="0" fontId="0" fillId="2" borderId="1" xfId="0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164" fontId="0" fillId="2" borderId="1" xfId="0" applyNumberFormat="1" applyFill="1" applyBorder="1"/>
    <xf numFmtId="3" fontId="0" fillId="2" borderId="1" xfId="0" applyNumberFormat="1" applyFill="1" applyBorder="1"/>
    <xf numFmtId="164" fontId="1" fillId="2" borderId="1" xfId="0" applyNumberFormat="1" applyFont="1" applyFill="1" applyBorder="1"/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0" fillId="2" borderId="1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" sqref="A3:C5"/>
    </sheetView>
  </sheetViews>
  <sheetFormatPr defaultColWidth="9.1796875" defaultRowHeight="14.5" x14ac:dyDescent="0.35"/>
  <cols>
    <col min="1" max="1" width="16.26953125" style="1" customWidth="1"/>
    <col min="2" max="2" width="10.7265625" style="1" customWidth="1"/>
    <col min="3" max="6" width="16.7265625" style="1" customWidth="1"/>
    <col min="7" max="7" width="20.7265625" style="1" customWidth="1"/>
    <col min="8" max="8" width="9.1796875" style="1"/>
    <col min="9" max="9" width="10.26953125" style="1" bestFit="1" customWidth="1"/>
    <col min="10" max="16384" width="9.1796875" style="1"/>
  </cols>
  <sheetData>
    <row r="1" spans="1:7" s="15" customFormat="1" ht="48" customHeight="1" x14ac:dyDescent="0.8">
      <c r="A1" s="14" t="s">
        <v>0</v>
      </c>
    </row>
    <row r="2" spans="1:7" s="2" customFormat="1" ht="58" x14ac:dyDescent="0.35">
      <c r="A2" s="6"/>
      <c r="B2" s="16" t="s">
        <v>1</v>
      </c>
      <c r="C2" s="16" t="s">
        <v>2</v>
      </c>
      <c r="D2" s="17" t="s">
        <v>3</v>
      </c>
      <c r="E2" s="16" t="s">
        <v>4</v>
      </c>
      <c r="F2" s="16" t="s">
        <v>5</v>
      </c>
      <c r="G2" s="16" t="s">
        <v>6</v>
      </c>
    </row>
    <row r="3" spans="1:7" s="2" customFormat="1" x14ac:dyDescent="0.35">
      <c r="A3" s="6" t="s">
        <v>7</v>
      </c>
      <c r="B3" s="7">
        <f>SUM(B4:B26)</f>
        <v>272361</v>
      </c>
      <c r="C3" s="10">
        <f>B3/B3</f>
        <v>1</v>
      </c>
      <c r="D3" s="7">
        <v>1360000</v>
      </c>
      <c r="E3" s="7">
        <f>1040000*0.45</f>
        <v>468000</v>
      </c>
      <c r="F3" s="7">
        <f>SUM(F4:F26)</f>
        <v>334873.11178913288</v>
      </c>
      <c r="G3" s="7">
        <f>SUM(G4:G26)</f>
        <v>557126.8882108673</v>
      </c>
    </row>
    <row r="4" spans="1:7" x14ac:dyDescent="0.35">
      <c r="A4" s="5" t="s">
        <v>8</v>
      </c>
      <c r="B4" s="9">
        <v>4883</v>
      </c>
      <c r="C4" s="8">
        <f t="shared" ref="C4:C13" si="0">B4/$B$3</f>
        <v>1.7928411189560914E-2</v>
      </c>
      <c r="D4" s="9">
        <f t="shared" ref="D4:D13" si="1">C4*$D$3</f>
        <v>24382.639217802844</v>
      </c>
      <c r="E4" s="9">
        <f t="shared" ref="E4:E13" si="2">$E$3*C4</f>
        <v>8390.4964367145076</v>
      </c>
      <c r="F4" s="9">
        <f>(D4-E4)*0.4</f>
        <v>6396.8571124353348</v>
      </c>
      <c r="G4" s="9">
        <f>D4-E4-F4</f>
        <v>9595.2856686530013</v>
      </c>
    </row>
    <row r="5" spans="1:7" x14ac:dyDescent="0.35">
      <c r="A5" s="5" t="s">
        <v>9</v>
      </c>
      <c r="B5" s="9">
        <v>4388</v>
      </c>
      <c r="C5" s="8">
        <f t="shared" si="0"/>
        <v>1.6110970366535592E-2</v>
      </c>
      <c r="D5" s="9">
        <f t="shared" si="1"/>
        <v>21910.919698488404</v>
      </c>
      <c r="E5" s="9">
        <f t="shared" si="2"/>
        <v>7539.9341315386573</v>
      </c>
      <c r="F5" s="9">
        <f t="shared" ref="F5:F24" si="3">(D5-E5)*0.4</f>
        <v>5748.3942267798993</v>
      </c>
      <c r="G5" s="9">
        <f t="shared" ref="G5:G26" si="4">D5-E5-F5</f>
        <v>8622.5913401698472</v>
      </c>
    </row>
    <row r="6" spans="1:7" x14ac:dyDescent="0.35">
      <c r="A6" s="5" t="s">
        <v>10</v>
      </c>
      <c r="B6" s="9">
        <v>142467</v>
      </c>
      <c r="C6" s="8">
        <f t="shared" si="0"/>
        <v>0.52308149845242158</v>
      </c>
      <c r="D6" s="9">
        <f t="shared" si="1"/>
        <v>711390.83789529337</v>
      </c>
      <c r="E6" s="9">
        <f t="shared" si="2"/>
        <v>244802.1412757333</v>
      </c>
      <c r="F6" s="9">
        <f t="shared" si="3"/>
        <v>186635.47864782403</v>
      </c>
      <c r="G6" s="9">
        <f t="shared" si="4"/>
        <v>279953.21797173604</v>
      </c>
    </row>
    <row r="7" spans="1:7" x14ac:dyDescent="0.35">
      <c r="A7" s="5" t="s">
        <v>11</v>
      </c>
      <c r="B7" s="9">
        <v>20215</v>
      </c>
      <c r="C7" s="8">
        <f t="shared" si="0"/>
        <v>7.4221345934256375E-2</v>
      </c>
      <c r="D7" s="9">
        <f t="shared" si="1"/>
        <v>100941.03047058867</v>
      </c>
      <c r="E7" s="9">
        <f t="shared" si="2"/>
        <v>34735.589897231985</v>
      </c>
      <c r="F7" s="9">
        <v>0</v>
      </c>
      <c r="G7" s="9">
        <f t="shared" si="4"/>
        <v>66205.440573356682</v>
      </c>
    </row>
    <row r="8" spans="1:7" x14ac:dyDescent="0.35">
      <c r="A8" s="5" t="s">
        <v>12</v>
      </c>
      <c r="B8" s="9">
        <v>1347</v>
      </c>
      <c r="C8" s="8">
        <f t="shared" si="0"/>
        <v>4.9456419972022424E-3</v>
      </c>
      <c r="D8" s="9">
        <f t="shared" si="1"/>
        <v>6726.0731161950498</v>
      </c>
      <c r="E8" s="9">
        <f t="shared" si="2"/>
        <v>2314.5604546906493</v>
      </c>
      <c r="F8" s="9">
        <f>(D8-E8)*0.9</f>
        <v>3970.3613953539611</v>
      </c>
      <c r="G8" s="9">
        <f t="shared" si="4"/>
        <v>441.15126615043982</v>
      </c>
    </row>
    <row r="9" spans="1:7" x14ac:dyDescent="0.35">
      <c r="A9" s="5" t="s">
        <v>13</v>
      </c>
      <c r="B9" s="9">
        <v>3938</v>
      </c>
      <c r="C9" s="8">
        <f t="shared" si="0"/>
        <v>1.445875143651257E-2</v>
      </c>
      <c r="D9" s="9">
        <f t="shared" si="1"/>
        <v>19663.901953657096</v>
      </c>
      <c r="E9" s="9">
        <f t="shared" si="2"/>
        <v>6766.6956722878822</v>
      </c>
      <c r="F9" s="9">
        <f>(D9-E9)*0.9</f>
        <v>11607.485653232292</v>
      </c>
      <c r="G9" s="9">
        <f t="shared" si="4"/>
        <v>1289.7206281369217</v>
      </c>
    </row>
    <row r="10" spans="1:7" x14ac:dyDescent="0.35">
      <c r="A10" s="5" t="s">
        <v>14</v>
      </c>
      <c r="B10" s="9">
        <v>9610</v>
      </c>
      <c r="C10" s="8">
        <f t="shared" si="0"/>
        <v>3.5284053150047179E-2</v>
      </c>
      <c r="D10" s="9">
        <f t="shared" si="1"/>
        <v>47986.312284064166</v>
      </c>
      <c r="E10" s="9">
        <f t="shared" si="2"/>
        <v>16512.936874222079</v>
      </c>
      <c r="F10" s="9">
        <f>(D10-E10)*0.4</f>
        <v>12589.350163936835</v>
      </c>
      <c r="G10" s="9">
        <f t="shared" si="4"/>
        <v>18884.02524590525</v>
      </c>
    </row>
    <row r="11" spans="1:7" x14ac:dyDescent="0.35">
      <c r="A11" s="5" t="s">
        <v>15</v>
      </c>
      <c r="B11" s="9">
        <v>1621</v>
      </c>
      <c r="C11" s="8">
        <f t="shared" si="0"/>
        <v>5.9516597457051484E-3</v>
      </c>
      <c r="D11" s="9">
        <f t="shared" si="1"/>
        <v>8094.2572541590016</v>
      </c>
      <c r="E11" s="9">
        <f t="shared" si="2"/>
        <v>2785.3767609900096</v>
      </c>
      <c r="F11" s="9">
        <v>0</v>
      </c>
      <c r="G11" s="9">
        <f t="shared" si="4"/>
        <v>5308.880493168992</v>
      </c>
    </row>
    <row r="12" spans="1:7" x14ac:dyDescent="0.35">
      <c r="A12" s="5" t="s">
        <v>16</v>
      </c>
      <c r="B12" s="9">
        <v>1090</v>
      </c>
      <c r="C12" s="8">
        <f t="shared" si="0"/>
        <v>4.0020414082779839E-3</v>
      </c>
      <c r="D12" s="9">
        <f t="shared" si="1"/>
        <v>5442.7763152580583</v>
      </c>
      <c r="E12" s="9">
        <f t="shared" si="2"/>
        <v>1872.9553790740965</v>
      </c>
      <c r="F12" s="9">
        <f>(D12-E12)*0.9</f>
        <v>3212.8388425655658</v>
      </c>
      <c r="G12" s="9">
        <f t="shared" si="4"/>
        <v>356.98209361839599</v>
      </c>
    </row>
    <row r="13" spans="1:7" x14ac:dyDescent="0.35">
      <c r="A13" s="5" t="s">
        <v>17</v>
      </c>
      <c r="B13" s="9">
        <v>2633</v>
      </c>
      <c r="C13" s="8">
        <f t="shared" si="0"/>
        <v>9.6673165394458097E-3</v>
      </c>
      <c r="D13" s="9">
        <f t="shared" si="1"/>
        <v>13147.5504936463</v>
      </c>
      <c r="E13" s="9">
        <f t="shared" si="2"/>
        <v>4524.3041404606392</v>
      </c>
      <c r="F13" s="9">
        <f t="shared" si="3"/>
        <v>3449.2985412742646</v>
      </c>
      <c r="G13" s="9">
        <f t="shared" si="4"/>
        <v>5173.9478119113965</v>
      </c>
    </row>
    <row r="14" spans="1:7" x14ac:dyDescent="0.35">
      <c r="A14" s="5" t="s">
        <v>18</v>
      </c>
      <c r="B14" s="9"/>
      <c r="C14" s="8"/>
      <c r="D14" s="9"/>
      <c r="E14" s="9"/>
      <c r="F14" s="9"/>
      <c r="G14" s="9"/>
    </row>
    <row r="15" spans="1:7" x14ac:dyDescent="0.35">
      <c r="A15" s="5" t="s">
        <v>19</v>
      </c>
      <c r="B15" s="9">
        <v>1309</v>
      </c>
      <c r="C15" s="8">
        <f>B15/$B$3</f>
        <v>4.8061212875558541E-3</v>
      </c>
      <c r="D15" s="9">
        <f>C15*$D$3</f>
        <v>6536.3249510759615</v>
      </c>
      <c r="E15" s="9">
        <f>$E$3*C15</f>
        <v>2249.2647625761397</v>
      </c>
      <c r="F15" s="9">
        <f>(D15-E15)*0.9</f>
        <v>3858.3541696498392</v>
      </c>
      <c r="G15" s="9">
        <f t="shared" si="4"/>
        <v>428.70601884998223</v>
      </c>
    </row>
    <row r="16" spans="1:7" x14ac:dyDescent="0.35">
      <c r="A16" s="5" t="s">
        <v>20</v>
      </c>
      <c r="B16" s="9">
        <v>18899</v>
      </c>
      <c r="C16" s="8">
        <f>B16/$B$3</f>
        <v>6.9389523463344607E-2</v>
      </c>
      <c r="D16" s="9">
        <f>C16*$D$3</f>
        <v>94369.751910148669</v>
      </c>
      <c r="E16" s="9">
        <f>$E$3*C16</f>
        <v>32474.296980845276</v>
      </c>
      <c r="F16" s="9">
        <f t="shared" si="3"/>
        <v>24758.181971721358</v>
      </c>
      <c r="G16" s="9">
        <f t="shared" si="4"/>
        <v>37137.272957582034</v>
      </c>
    </row>
    <row r="17" spans="1:8" x14ac:dyDescent="0.35">
      <c r="A17" s="5" t="s">
        <v>21</v>
      </c>
      <c r="B17" s="9"/>
      <c r="C17" s="8"/>
      <c r="D17" s="9"/>
      <c r="E17" s="9"/>
      <c r="F17" s="9"/>
      <c r="G17" s="9"/>
    </row>
    <row r="18" spans="1:8" x14ac:dyDescent="0.35">
      <c r="A18" s="5" t="s">
        <v>22</v>
      </c>
      <c r="B18" s="9">
        <v>1578</v>
      </c>
      <c r="C18" s="8">
        <f t="shared" ref="C18:C26" si="5">B18/$B$3</f>
        <v>5.793781047947393E-3</v>
      </c>
      <c r="D18" s="9">
        <f t="shared" ref="D18:D26" si="6">C18*$D$3</f>
        <v>7879.5422252084545</v>
      </c>
      <c r="E18" s="9">
        <f t="shared" ref="E18:E26" si="7">$E$3*C18</f>
        <v>2711.4895304393799</v>
      </c>
      <c r="F18" s="9">
        <f t="shared" si="3"/>
        <v>2067.2210779076299</v>
      </c>
      <c r="G18" s="9">
        <f t="shared" si="4"/>
        <v>3100.8316168614442</v>
      </c>
    </row>
    <row r="19" spans="1:8" x14ac:dyDescent="0.35">
      <c r="A19" s="5" t="s">
        <v>23</v>
      </c>
      <c r="B19" s="9">
        <v>10139</v>
      </c>
      <c r="C19" s="8">
        <f t="shared" si="5"/>
        <v>3.7226328292229799E-2</v>
      </c>
      <c r="D19" s="9">
        <f t="shared" si="6"/>
        <v>50627.806477432525</v>
      </c>
      <c r="E19" s="9">
        <f t="shared" si="7"/>
        <v>17421.921640763547</v>
      </c>
      <c r="F19" s="9">
        <v>0</v>
      </c>
      <c r="G19" s="9">
        <f t="shared" si="4"/>
        <v>33205.884836668978</v>
      </c>
    </row>
    <row r="20" spans="1:8" x14ac:dyDescent="0.35">
      <c r="A20" s="5" t="s">
        <v>24</v>
      </c>
      <c r="B20" s="9">
        <v>3855</v>
      </c>
      <c r="C20" s="8">
        <f t="shared" si="5"/>
        <v>1.415400883386388E-2</v>
      </c>
      <c r="D20" s="9">
        <f t="shared" si="6"/>
        <v>19249.452014054878</v>
      </c>
      <c r="E20" s="9">
        <f t="shared" si="7"/>
        <v>6624.0761342482956</v>
      </c>
      <c r="F20" s="9">
        <f t="shared" si="3"/>
        <v>5050.1503519226335</v>
      </c>
      <c r="G20" s="9">
        <f t="shared" si="4"/>
        <v>7575.2255278839493</v>
      </c>
    </row>
    <row r="21" spans="1:8" x14ac:dyDescent="0.35">
      <c r="A21" s="5" t="s">
        <v>25</v>
      </c>
      <c r="B21" s="9">
        <v>4032</v>
      </c>
      <c r="C21" s="8">
        <f t="shared" si="5"/>
        <v>1.4803881613006267E-2</v>
      </c>
      <c r="D21" s="9">
        <f t="shared" si="6"/>
        <v>20133.278993688524</v>
      </c>
      <c r="E21" s="9">
        <f t="shared" si="7"/>
        <v>6928.2165948869333</v>
      </c>
      <c r="F21" s="9">
        <f>(D21-E21)*0.9</f>
        <v>11884.556158921432</v>
      </c>
      <c r="G21" s="9">
        <f t="shared" si="4"/>
        <v>1320.5062398801583</v>
      </c>
    </row>
    <row r="22" spans="1:8" x14ac:dyDescent="0.35">
      <c r="A22" s="5" t="s">
        <v>26</v>
      </c>
      <c r="B22" s="9">
        <v>9321</v>
      </c>
      <c r="C22" s="8">
        <f t="shared" si="5"/>
        <v>3.4222961437210174E-2</v>
      </c>
      <c r="D22" s="9">
        <f t="shared" si="6"/>
        <v>46543.227554605837</v>
      </c>
      <c r="E22" s="9">
        <f t="shared" si="7"/>
        <v>16016.345952614362</v>
      </c>
      <c r="F22" s="9">
        <f>(D22-E22)*0.9</f>
        <v>27474.193441792326</v>
      </c>
      <c r="G22" s="9">
        <f t="shared" si="4"/>
        <v>3052.6881601991481</v>
      </c>
    </row>
    <row r="23" spans="1:8" x14ac:dyDescent="0.35">
      <c r="A23" s="5" t="s">
        <v>27</v>
      </c>
      <c r="B23" s="9">
        <v>2388</v>
      </c>
      <c r="C23" s="8">
        <f t="shared" si="5"/>
        <v>8.7677751219888307E-3</v>
      </c>
      <c r="D23" s="9">
        <f t="shared" si="6"/>
        <v>11924.174165904809</v>
      </c>
      <c r="E23" s="9">
        <f t="shared" si="7"/>
        <v>4103.318757090773</v>
      </c>
      <c r="F23" s="9">
        <f t="shared" si="3"/>
        <v>3128.3421635256145</v>
      </c>
      <c r="G23" s="9">
        <f t="shared" si="4"/>
        <v>4692.5132452884218</v>
      </c>
    </row>
    <row r="24" spans="1:8" x14ac:dyDescent="0.35">
      <c r="A24" s="5" t="s">
        <v>28</v>
      </c>
      <c r="B24" s="9">
        <v>3693</v>
      </c>
      <c r="C24" s="8">
        <f t="shared" si="5"/>
        <v>1.3559210019055591E-2</v>
      </c>
      <c r="D24" s="9">
        <f t="shared" si="6"/>
        <v>18440.525625915605</v>
      </c>
      <c r="E24" s="9">
        <f t="shared" si="7"/>
        <v>6345.7102889180169</v>
      </c>
      <c r="F24" s="9">
        <f t="shared" si="3"/>
        <v>4837.926134799035</v>
      </c>
      <c r="G24" s="9">
        <f t="shared" si="4"/>
        <v>7256.889202198553</v>
      </c>
    </row>
    <row r="25" spans="1:8" x14ac:dyDescent="0.35">
      <c r="A25" s="5" t="s">
        <v>29</v>
      </c>
      <c r="B25" s="9">
        <v>6176</v>
      </c>
      <c r="C25" s="8">
        <f t="shared" si="5"/>
        <v>2.2675786915160395E-2</v>
      </c>
      <c r="D25" s="9">
        <f t="shared" si="6"/>
        <v>30839.070204618136</v>
      </c>
      <c r="E25" s="9">
        <f t="shared" si="7"/>
        <v>10612.268276295064</v>
      </c>
      <c r="F25" s="9">
        <f>(D25-E25)*0.9</f>
        <v>18204.121735490764</v>
      </c>
      <c r="G25" s="9">
        <f t="shared" si="4"/>
        <v>2022.6801928323075</v>
      </c>
    </row>
    <row r="26" spans="1:8" x14ac:dyDescent="0.35">
      <c r="A26" s="5" t="s">
        <v>30</v>
      </c>
      <c r="B26" s="9">
        <v>18779</v>
      </c>
      <c r="C26" s="8">
        <f t="shared" si="5"/>
        <v>6.8948931748671796E-2</v>
      </c>
      <c r="D26" s="9">
        <f t="shared" si="6"/>
        <v>93770.547178193636</v>
      </c>
      <c r="E26" s="9">
        <f t="shared" si="7"/>
        <v>32268.100058378401</v>
      </c>
      <c r="F26" s="9"/>
      <c r="G26" s="9">
        <f t="shared" si="4"/>
        <v>61502.447119815231</v>
      </c>
    </row>
    <row r="27" spans="1:8" s="2" customFormat="1" x14ac:dyDescent="0.35">
      <c r="A27" s="6" t="s">
        <v>31</v>
      </c>
      <c r="B27" s="9">
        <f t="shared" ref="B27:G27" si="8">SUM(B4:B26)</f>
        <v>272361</v>
      </c>
      <c r="C27" s="10">
        <f t="shared" si="8"/>
        <v>0.99999999999999978</v>
      </c>
      <c r="D27" s="7">
        <f t="shared" si="8"/>
        <v>1359999.9999999998</v>
      </c>
      <c r="E27" s="7">
        <f t="shared" si="8"/>
        <v>467999.99999999988</v>
      </c>
      <c r="F27" s="7">
        <f t="shared" si="8"/>
        <v>334873.11178913288</v>
      </c>
      <c r="G27" s="7">
        <f t="shared" si="8"/>
        <v>557126.8882108673</v>
      </c>
      <c r="H27" s="3"/>
    </row>
    <row r="28" spans="1:8" s="11" customFormat="1" x14ac:dyDescent="0.35">
      <c r="C28" s="12"/>
      <c r="D28" s="13"/>
      <c r="E28" s="13"/>
      <c r="F28" s="13"/>
      <c r="G28" s="13"/>
    </row>
    <row r="29" spans="1:8" s="11" customFormat="1" ht="18" customHeight="1" x14ac:dyDescent="0.35">
      <c r="A29" s="19" t="s">
        <v>32</v>
      </c>
      <c r="B29" s="19"/>
      <c r="C29" s="19"/>
      <c r="D29" s="19"/>
      <c r="E29" s="19"/>
      <c r="F29" s="19"/>
      <c r="G29" s="19"/>
    </row>
    <row r="30" spans="1:8" x14ac:dyDescent="0.35">
      <c r="A30" s="5" t="s">
        <v>33</v>
      </c>
      <c r="B30" s="18">
        <f>F8+F9+F12+F15+F22</f>
        <v>50123.233502593983</v>
      </c>
      <c r="C30" s="18"/>
      <c r="D30" s="11"/>
      <c r="E30" s="11"/>
      <c r="F30" s="11"/>
      <c r="G30" s="11"/>
    </row>
    <row r="31" spans="1:8" x14ac:dyDescent="0.35">
      <c r="A31" s="5" t="s">
        <v>34</v>
      </c>
      <c r="B31" s="18">
        <f>F21+F25</f>
        <v>30088.677894412198</v>
      </c>
      <c r="C31" s="18"/>
      <c r="D31" s="11"/>
      <c r="E31" s="11"/>
      <c r="F31" s="11"/>
      <c r="G31" s="11"/>
    </row>
    <row r="32" spans="1:8" x14ac:dyDescent="0.35">
      <c r="A32" s="5" t="s">
        <v>35</v>
      </c>
      <c r="B32" s="18">
        <f>E27</f>
        <v>467999.99999999988</v>
      </c>
      <c r="C32" s="18"/>
      <c r="D32" s="11"/>
      <c r="E32" s="11"/>
      <c r="F32" s="11"/>
      <c r="G32" s="11"/>
    </row>
    <row r="33" spans="1:7" x14ac:dyDescent="0.35">
      <c r="A33" s="5" t="s">
        <v>36</v>
      </c>
      <c r="B33" s="18">
        <f>F5+F10+F13+F16+F18+F20+F23</f>
        <v>56790.938497068229</v>
      </c>
      <c r="C33" s="18"/>
      <c r="D33" s="11"/>
      <c r="E33" s="11"/>
      <c r="F33" s="11"/>
      <c r="G33" s="11"/>
    </row>
    <row r="34" spans="1:7" x14ac:dyDescent="0.35">
      <c r="A34" s="5" t="s">
        <v>37</v>
      </c>
      <c r="B34" s="18">
        <f>F4+F6+F24</f>
        <v>197870.26189505839</v>
      </c>
      <c r="C34" s="18"/>
      <c r="D34" s="13"/>
      <c r="E34" s="11"/>
      <c r="F34" s="11"/>
      <c r="G34" s="11"/>
    </row>
    <row r="35" spans="1:7" x14ac:dyDescent="0.35">
      <c r="A35" s="5" t="s">
        <v>31</v>
      </c>
      <c r="B35" s="18">
        <f>SUM(B30:B34)</f>
        <v>802873.1117891327</v>
      </c>
      <c r="C35" s="18"/>
      <c r="D35" s="11"/>
      <c r="E35" s="11"/>
      <c r="F35" s="11"/>
      <c r="G35" s="11"/>
    </row>
    <row r="36" spans="1:7" x14ac:dyDescent="0.35">
      <c r="B36" s="4"/>
    </row>
  </sheetData>
  <mergeCells count="7">
    <mergeCell ref="B35:C35"/>
    <mergeCell ref="A29:G29"/>
    <mergeCell ref="B30:C30"/>
    <mergeCell ref="B31:C31"/>
    <mergeCell ref="B32:C32"/>
    <mergeCell ref="B33:C33"/>
    <mergeCell ref="B34:C34"/>
  </mergeCell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84A9FFA1D5F8D4D90E2892EC9A03CC3" ma:contentTypeVersion="2" ma:contentTypeDescription="Luo uusi asiakirja." ma:contentTypeScope="" ma:versionID="e7eadda3236db0bbc98d71955fc95c42">
  <xsd:schema xmlns:xsd="http://www.w3.org/2001/XMLSchema" xmlns:xs="http://www.w3.org/2001/XMLSchema" xmlns:p="http://schemas.microsoft.com/office/2006/metadata/properties" xmlns:ns2="66a7e6ea-525b-4769-bf01-193a8d49bf28" targetNamespace="http://schemas.microsoft.com/office/2006/metadata/properties" ma:root="true" ma:fieldsID="72d722663c6d5d2dc600de138243c3ef" ns2:_="">
    <xsd:import namespace="66a7e6ea-525b-4769-bf01-193a8d49bf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7e6ea-525b-4769-bf01-193a8d49bf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1DB9D3-6702-4293-A324-36F33D908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7A403D-A5D2-4503-94E2-D81FEE352A37}">
  <ds:schemaRefs>
    <ds:schemaRef ds:uri="http://purl.org/dc/elements/1.1/"/>
    <ds:schemaRef ds:uri="http://schemas.microsoft.com/office/2006/metadata/properties"/>
    <ds:schemaRef ds:uri="66a7e6ea-525b-4769-bf01-193a8d49bf2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0F81F0-677E-464A-9C14-B16F1E72D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a7e6ea-525b-4769-bf01-193a8d49bf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>Jyvaskyla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Palola Mikael</dc:creator>
  <cp:keywords/>
  <dc:description/>
  <cp:lastModifiedBy>Kaakkomäki Sari</cp:lastModifiedBy>
  <cp:revision/>
  <dcterms:created xsi:type="dcterms:W3CDTF">2020-09-21T05:57:13Z</dcterms:created>
  <dcterms:modified xsi:type="dcterms:W3CDTF">2021-01-19T05:15:39Z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0x010100D84A9FFA1D5F8D4D90E2892EC9A03CC3</vt:lpwstr>
  </property>
</Properties>
</file>