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ämäTyökirja"/>
  <bookViews>
    <workbookView xWindow="0" yWindow="0" windowWidth="19200" windowHeight="7032"/>
  </bookViews>
  <sheets>
    <sheet name="Info" sheetId="37" r:id="rId1"/>
    <sheet name=" Case 1- yhteiset palvelut" sheetId="29" r:id="rId2"/>
    <sheet name="Case 1 -kohdennetut palvelut" sheetId="39" r:id="rId3"/>
    <sheet name="Case 1 -vaativa tuki" sheetId="38" r:id="rId4"/>
    <sheet name="Case 1 kustannusvertailu" sheetId="40" r:id="rId5"/>
    <sheet name="Case 1 Kustannushyöty" sheetId="41" r:id="rId6"/>
    <sheet name="Palvelut" sheetId="30" r:id="rId7"/>
    <sheet name="Mittarit" sheetId="31" r:id="rId8"/>
    <sheet name="Kustannushyötytiedot" sheetId="25" r:id="rId9"/>
  </sheets>
  <definedNames>
    <definedName name="ALOITA">"CommandButton1"</definedName>
    <definedName name="asdfasdfasdf" localSheetId="2">#REF!</definedName>
    <definedName name="asdfasdfasdf" localSheetId="3">#REF!</definedName>
    <definedName name="asdfasdfasdf" localSheetId="0">#REF!</definedName>
    <definedName name="asdfasdfasdf" localSheetId="8">#REF!</definedName>
    <definedName name="asdfasdfasdf" localSheetId="7">#REF!</definedName>
    <definedName name="asdfasdfasdf">#REF!</definedName>
    <definedName name="blank_map" localSheetId="2">#REF!</definedName>
    <definedName name="blank_map" localSheetId="3">#REF!</definedName>
    <definedName name="blank_map" localSheetId="0">#REF!</definedName>
    <definedName name="blank_map" localSheetId="8">#REF!</definedName>
    <definedName name="blank_map" localSheetId="7">#REF!</definedName>
    <definedName name="blank_map">#REF!</definedName>
    <definedName name="Control_Strategic" localSheetId="2">#REF!</definedName>
    <definedName name="Control_Strategic" localSheetId="3">#REF!</definedName>
    <definedName name="Control_Strategic" localSheetId="0">#REF!</definedName>
    <definedName name="Control_Strategic" localSheetId="8">#REF!</definedName>
    <definedName name="Control_Strategic" localSheetId="7">#REF!</definedName>
    <definedName name="Control_Strategic">#REF!</definedName>
    <definedName name="definition" localSheetId="2">#REF!</definedName>
    <definedName name="definition" localSheetId="3">#REF!</definedName>
    <definedName name="definition" localSheetId="0">#REF!</definedName>
    <definedName name="definition" localSheetId="8">#REF!</definedName>
    <definedName name="definition" localSheetId="7">#REF!</definedName>
    <definedName name="definition">#REF!</definedName>
    <definedName name="Example" localSheetId="2">#REF!</definedName>
    <definedName name="Example" localSheetId="3">#REF!</definedName>
    <definedName name="Example" localSheetId="0">#REF!</definedName>
    <definedName name="Example" localSheetId="8">#REF!</definedName>
    <definedName name="Example" localSheetId="7">#REF!</definedName>
    <definedName name="Example">#REF!</definedName>
    <definedName name="footnote" localSheetId="2">#REF!</definedName>
    <definedName name="footnote" localSheetId="3">#REF!</definedName>
    <definedName name="footnote" localSheetId="0">#REF!</definedName>
    <definedName name="footnote" localSheetId="8">#REF!</definedName>
    <definedName name="footnote" localSheetId="7">#REF!</definedName>
    <definedName name="footnote">#REF!</definedName>
    <definedName name="gapanalysis" localSheetId="2">#REF!</definedName>
    <definedName name="gapanalysis" localSheetId="3">#REF!</definedName>
    <definedName name="gapanalysis" localSheetId="0">#REF!</definedName>
    <definedName name="gapanalysis" localSheetId="8">#REF!</definedName>
    <definedName name="gapanalysis" localSheetId="7">#REF!</definedName>
    <definedName name="gapanalysis">#REF!</definedName>
    <definedName name="Generic_Model" localSheetId="2">#REF!</definedName>
    <definedName name="Generic_Model" localSheetId="3">#REF!</definedName>
    <definedName name="Generic_Model" localSheetId="0">#REF!</definedName>
    <definedName name="Generic_Model" localSheetId="8">#REF!</definedName>
    <definedName name="Generic_Model" localSheetId="7">#REF!</definedName>
    <definedName name="Generic_Model">#REF!</definedName>
    <definedName name="Home1" localSheetId="2">#REF!</definedName>
    <definedName name="Home1" localSheetId="3">#REF!</definedName>
    <definedName name="Home1" localSheetId="0">#REF!</definedName>
    <definedName name="Home1" localSheetId="8">#REF!</definedName>
    <definedName name="Home1" localSheetId="7">#REF!</definedName>
    <definedName name="Home1">#REF!</definedName>
    <definedName name="Home10" localSheetId="2">#REF!</definedName>
    <definedName name="Home10" localSheetId="3">#REF!</definedName>
    <definedName name="Home10" localSheetId="0">#REF!</definedName>
    <definedName name="Home10" localSheetId="8">#REF!</definedName>
    <definedName name="Home10" localSheetId="7">#REF!</definedName>
    <definedName name="Home10">#REF!</definedName>
    <definedName name="Home11" localSheetId="2">#REF!</definedName>
    <definedName name="Home11" localSheetId="3">#REF!</definedName>
    <definedName name="Home11" localSheetId="0">#REF!</definedName>
    <definedName name="Home11" localSheetId="8">#REF!</definedName>
    <definedName name="Home11" localSheetId="7">#REF!</definedName>
    <definedName name="Home11">#REF!</definedName>
    <definedName name="Home12" localSheetId="2">#REF!</definedName>
    <definedName name="Home12" localSheetId="3">#REF!</definedName>
    <definedName name="Home12" localSheetId="0">#REF!</definedName>
    <definedName name="Home12" localSheetId="8">#REF!</definedName>
    <definedName name="Home12" localSheetId="7">#REF!</definedName>
    <definedName name="Home12">#REF!</definedName>
    <definedName name="Home2" localSheetId="2">#REF!</definedName>
    <definedName name="Home2" localSheetId="3">#REF!</definedName>
    <definedName name="Home2" localSheetId="0">#REF!</definedName>
    <definedName name="Home2" localSheetId="8">#REF!</definedName>
    <definedName name="Home2" localSheetId="7">#REF!</definedName>
    <definedName name="Home2">#REF!</definedName>
    <definedName name="Home3" localSheetId="2">#REF!</definedName>
    <definedName name="Home3" localSheetId="3">#REF!</definedName>
    <definedName name="Home3" localSheetId="0">#REF!</definedName>
    <definedName name="Home3" localSheetId="8">#REF!</definedName>
    <definedName name="Home3" localSheetId="7">#REF!</definedName>
    <definedName name="Home3">#REF!</definedName>
    <definedName name="Home4" localSheetId="2">#REF!</definedName>
    <definedName name="Home4" localSheetId="3">#REF!</definedName>
    <definedName name="Home4" localSheetId="0">#REF!</definedName>
    <definedName name="Home4" localSheetId="8">#REF!</definedName>
    <definedName name="Home4" localSheetId="7">#REF!</definedName>
    <definedName name="Home4">#REF!</definedName>
    <definedName name="Home5" localSheetId="2">#REF!</definedName>
    <definedName name="Home5" localSheetId="3">#REF!</definedName>
    <definedName name="Home5" localSheetId="0">#REF!</definedName>
    <definedName name="Home5" localSheetId="8">#REF!</definedName>
    <definedName name="Home5" localSheetId="7">#REF!</definedName>
    <definedName name="Home5">#REF!</definedName>
    <definedName name="Home6" localSheetId="2">#REF!</definedName>
    <definedName name="Home6" localSheetId="3">#REF!</definedName>
    <definedName name="Home6" localSheetId="0">#REF!</definedName>
    <definedName name="Home6" localSheetId="8">#REF!</definedName>
    <definedName name="Home6" localSheetId="7">#REF!</definedName>
    <definedName name="Home6">#REF!</definedName>
    <definedName name="Home7" localSheetId="2">#REF!</definedName>
    <definedName name="Home7" localSheetId="3">#REF!</definedName>
    <definedName name="Home7" localSheetId="0">#REF!</definedName>
    <definedName name="Home7" localSheetId="8">#REF!</definedName>
    <definedName name="Home7" localSheetId="7">#REF!</definedName>
    <definedName name="Home7">#REF!</definedName>
    <definedName name="Home8" localSheetId="2">#REF!</definedName>
    <definedName name="Home8" localSheetId="3">#REF!</definedName>
    <definedName name="Home8" localSheetId="0">#REF!</definedName>
    <definedName name="Home8" localSheetId="8">#REF!</definedName>
    <definedName name="Home8" localSheetId="7">#REF!</definedName>
    <definedName name="Home8">#REF!</definedName>
    <definedName name="Home9" localSheetId="2">#REF!</definedName>
    <definedName name="Home9" localSheetId="3">#REF!</definedName>
    <definedName name="Home9" localSheetId="0">#REF!</definedName>
    <definedName name="Home9" localSheetId="8">#REF!</definedName>
    <definedName name="Home9" localSheetId="7">#REF!</definedName>
    <definedName name="Home9">#REF!</definedName>
    <definedName name="home999" localSheetId="2">#REF!</definedName>
    <definedName name="home999" localSheetId="3">#REF!</definedName>
    <definedName name="home999" localSheetId="0">#REF!</definedName>
    <definedName name="home999" localSheetId="8">#REF!</definedName>
    <definedName name="home999" localSheetId="7">#REF!</definedName>
    <definedName name="home999">#REF!</definedName>
    <definedName name="HomeIntro" localSheetId="2">#REF!</definedName>
    <definedName name="HomeIntro" localSheetId="3">#REF!</definedName>
    <definedName name="HomeIntro" localSheetId="0">#REF!</definedName>
    <definedName name="HomeIntro" localSheetId="8">#REF!</definedName>
    <definedName name="HomeIntro" localSheetId="7">#REF!</definedName>
    <definedName name="HomeIntro">#REF!</definedName>
    <definedName name="Instructions" localSheetId="2">#REF!</definedName>
    <definedName name="Instructions" localSheetId="3">#REF!</definedName>
    <definedName name="Instructions" localSheetId="0">#REF!</definedName>
    <definedName name="Instructions" localSheetId="8">#REF!</definedName>
    <definedName name="Instructions" localSheetId="7">#REF!</definedName>
    <definedName name="Instructions">#REF!</definedName>
    <definedName name="Instructions_10" localSheetId="2">#REF!</definedName>
    <definedName name="Instructions_10" localSheetId="3">#REF!</definedName>
    <definedName name="Instructions_10" localSheetId="0">#REF!</definedName>
    <definedName name="Instructions_10" localSheetId="8">#REF!</definedName>
    <definedName name="Instructions_10" localSheetId="7">#REF!</definedName>
    <definedName name="Instructions_10">#REF!</definedName>
    <definedName name="Lag_Lead" localSheetId="2">#REF!</definedName>
    <definedName name="Lag_Lead" localSheetId="3">#REF!</definedName>
    <definedName name="Lag_Lead" localSheetId="0">#REF!</definedName>
    <definedName name="Lag_Lead" localSheetId="8">#REF!</definedName>
    <definedName name="Lag_Lead" localSheetId="7">#REF!</definedName>
    <definedName name="Lag_Lead">#REF!</definedName>
    <definedName name="Measurement_Basics" localSheetId="2">#REF!</definedName>
    <definedName name="Measurement_Basics" localSheetId="3">#REF!</definedName>
    <definedName name="Measurement_Basics" localSheetId="0">#REF!</definedName>
    <definedName name="Measurement_Basics" localSheetId="8">#REF!</definedName>
    <definedName name="Measurement_Basics" localSheetId="7">#REF!</definedName>
    <definedName name="Measurement_Basics">#REF!</definedName>
    <definedName name="Menu" localSheetId="2">#REF!</definedName>
    <definedName name="Menu" localSheetId="3">#REF!</definedName>
    <definedName name="Menu" localSheetId="0">#REF!</definedName>
    <definedName name="Menu" localSheetId="8">#REF!</definedName>
    <definedName name="Menu" localSheetId="7">#REF!</definedName>
    <definedName name="Menu">#REF!</definedName>
    <definedName name="Program_Attributes" localSheetId="2">#REF!</definedName>
    <definedName name="Program_Attributes" localSheetId="3">#REF!</definedName>
    <definedName name="Program_Attributes" localSheetId="0">#REF!</definedName>
    <definedName name="Program_Attributes" localSheetId="8">#REF!</definedName>
    <definedName name="Program_Attributes" localSheetId="7">#REF!</definedName>
    <definedName name="Program_Attributes">#REF!</definedName>
    <definedName name="sdfasdf" localSheetId="2">#REF!</definedName>
    <definedName name="sdfasdf" localSheetId="3">#REF!</definedName>
    <definedName name="sdfasdf" localSheetId="0">#REF!</definedName>
    <definedName name="sdfasdf" localSheetId="8">#REF!</definedName>
    <definedName name="sdfasdf" localSheetId="7">#REF!</definedName>
    <definedName name="sdfasdf">#REF!</definedName>
    <definedName name="SFSFD" localSheetId="2">#REF!</definedName>
    <definedName name="SFSFD" localSheetId="3">#REF!</definedName>
    <definedName name="SFSFD" localSheetId="0">#REF!</definedName>
    <definedName name="SFSFD" localSheetId="8">#REF!</definedName>
    <definedName name="SFSFD" localSheetId="7">#REF!</definedName>
    <definedName name="SFSFD">#REF!</definedName>
    <definedName name="TargetChecklist" localSheetId="2">#REF!</definedName>
    <definedName name="TargetChecklist" localSheetId="3">#REF!</definedName>
    <definedName name="TargetChecklist" localSheetId="0">#REF!</definedName>
    <definedName name="TargetChecklist" localSheetId="8">#REF!</definedName>
    <definedName name="TargetChecklist" localSheetId="7">#REF!</definedName>
    <definedName name="TargetChecklist">#REF!</definedName>
    <definedName name="_xlnm.Print_Area" localSheetId="1">' Case 1- yhteiset palvelut'!$B$1:$P$60</definedName>
    <definedName name="_xlnm.Print_Area" localSheetId="2">'Case 1 -kohdennetut palvelut'!$B$1:$P$61</definedName>
    <definedName name="_xlnm.Print_Area" localSheetId="3">'Case 1 -vaativa tuki'!$B$1:$P$60</definedName>
    <definedName name="_xlnm.Print_Area" localSheetId="0">Info!$B$1:$P$39</definedName>
    <definedName name="XXXXX" localSheetId="2">#REF!</definedName>
    <definedName name="XXXXX" localSheetId="3">#REF!</definedName>
    <definedName name="XXXXX" localSheetId="0">#REF!</definedName>
    <definedName name="XXXXX" localSheetId="8">#REF!</definedName>
    <definedName name="XXXXX" localSheetId="7">#REF!</definedName>
    <definedName name="XXX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5" l="1"/>
  <c r="E31" i="25"/>
  <c r="J4" i="38"/>
  <c r="J4" i="39"/>
  <c r="J4" i="29"/>
  <c r="F31" i="25"/>
  <c r="G31" i="25"/>
  <c r="H31" i="25" s="1"/>
  <c r="I31" i="25" s="1"/>
  <c r="J31" i="25" s="1"/>
  <c r="K31" i="25" s="1"/>
  <c r="L31" i="25" s="1"/>
  <c r="M31" i="25" s="1"/>
  <c r="N31" i="25" s="1"/>
  <c r="O31" i="25" s="1"/>
  <c r="K21" i="30"/>
  <c r="E27" i="25"/>
  <c r="D26" i="25"/>
  <c r="D25" i="25"/>
  <c r="D24" i="25"/>
  <c r="D23" i="25"/>
  <c r="D22" i="25"/>
  <c r="D21" i="25"/>
  <c r="D20" i="25"/>
  <c r="D19" i="25"/>
  <c r="D17" i="25"/>
  <c r="D18" i="25"/>
  <c r="E17" i="25"/>
  <c r="C26" i="30"/>
  <c r="C25" i="30"/>
  <c r="C24" i="30"/>
  <c r="B26" i="30"/>
  <c r="B25" i="30"/>
  <c r="B24" i="30"/>
  <c r="J21" i="30"/>
  <c r="F21" i="30"/>
  <c r="B21" i="30"/>
  <c r="G11" i="38"/>
  <c r="E9" i="31"/>
  <c r="F23" i="39" l="1"/>
  <c r="F35" i="39" s="1"/>
  <c r="E8" i="31"/>
  <c r="E7" i="31"/>
  <c r="E6" i="31"/>
  <c r="M29" i="39"/>
  <c r="M11" i="39"/>
  <c r="M21" i="29"/>
  <c r="M23" i="29"/>
  <c r="M25" i="29"/>
  <c r="M27" i="29"/>
  <c r="M29" i="38" l="1"/>
  <c r="M19" i="38"/>
  <c r="M27" i="38"/>
  <c r="M17" i="38"/>
  <c r="M25" i="38"/>
  <c r="M15" i="38"/>
  <c r="M23" i="38"/>
  <c r="M13" i="38"/>
  <c r="M21" i="38"/>
  <c r="M11" i="38"/>
  <c r="M31" i="38" l="1"/>
  <c r="C2" i="30"/>
  <c r="B2" i="30"/>
  <c r="E2" i="25"/>
  <c r="D2" i="25"/>
  <c r="M9" i="30"/>
  <c r="M8" i="30"/>
  <c r="M17" i="30"/>
  <c r="M16" i="30"/>
  <c r="M15" i="30"/>
  <c r="M14" i="30"/>
  <c r="M13" i="30"/>
  <c r="M12" i="30"/>
  <c r="M11" i="30"/>
  <c r="M10" i="30"/>
  <c r="E17" i="30"/>
  <c r="I17" i="30"/>
  <c r="I16" i="30"/>
  <c r="I15" i="30"/>
  <c r="I14" i="30"/>
  <c r="I13" i="30"/>
  <c r="I12" i="30"/>
  <c r="I11" i="30"/>
  <c r="I10" i="30"/>
  <c r="I9" i="30"/>
  <c r="I8" i="30"/>
  <c r="E16" i="30"/>
  <c r="E15" i="30"/>
  <c r="E14" i="30"/>
  <c r="E13" i="30"/>
  <c r="E12" i="30"/>
  <c r="M19" i="29" s="1"/>
  <c r="E11" i="30"/>
  <c r="M17" i="29" s="1"/>
  <c r="E10" i="30"/>
  <c r="E9" i="30"/>
  <c r="E8" i="30"/>
  <c r="E5" i="31"/>
  <c r="M27" i="39" l="1"/>
  <c r="M25" i="39"/>
  <c r="M23" i="39"/>
  <c r="M21" i="39"/>
  <c r="M17" i="39"/>
  <c r="M15" i="39"/>
  <c r="M19" i="39"/>
  <c r="M13" i="39"/>
  <c r="M29" i="29"/>
  <c r="M15" i="29"/>
  <c r="M13" i="29"/>
  <c r="M11" i="29"/>
  <c r="M31" i="39" l="1"/>
  <c r="M31" i="29"/>
  <c r="F17" i="25" s="1"/>
  <c r="G17" i="25" s="1"/>
  <c r="H17" i="25" s="1"/>
  <c r="I17" i="25" s="1"/>
  <c r="J17" i="25" s="1"/>
  <c r="K17" i="25" s="1"/>
  <c r="L17" i="25" s="1"/>
  <c r="M17" i="25" s="1"/>
  <c r="N17" i="25" s="1"/>
  <c r="O17" i="25" s="1"/>
  <c r="G19" i="25"/>
  <c r="H19" i="25" s="1"/>
  <c r="I19" i="25" s="1"/>
  <c r="J19" i="25" s="1"/>
  <c r="K19" i="25" s="1"/>
  <c r="L19" i="25" s="1"/>
  <c r="M19" i="25" s="1"/>
  <c r="N19" i="25" s="1"/>
  <c r="O19" i="25" s="1"/>
  <c r="G7" i="31" l="1"/>
  <c r="G8" i="31"/>
  <c r="G9" i="31"/>
  <c r="F9" i="31"/>
  <c r="F8" i="31"/>
  <c r="F7" i="31"/>
  <c r="G5" i="31"/>
  <c r="G6" i="31"/>
  <c r="F5" i="31"/>
  <c r="F6" i="31"/>
  <c r="C21" i="30"/>
  <c r="G21" i="30"/>
  <c r="E44" i="25" l="1"/>
  <c r="E49" i="25" s="1"/>
  <c r="F13" i="25"/>
  <c r="G13" i="25" s="1"/>
  <c r="D47" i="25"/>
  <c r="F39" i="25"/>
  <c r="E39" i="25"/>
  <c r="E46" i="25" s="1"/>
  <c r="E51" i="25" s="1"/>
  <c r="F51" i="25" s="1"/>
  <c r="F14" i="25"/>
  <c r="G14" i="25" s="1"/>
  <c r="H14" i="25" s="1"/>
  <c r="I14" i="25" s="1"/>
  <c r="J14" i="25" s="1"/>
  <c r="K14" i="25" s="1"/>
  <c r="L14" i="25" s="1"/>
  <c r="M14" i="25" s="1"/>
  <c r="N14" i="25" s="1"/>
  <c r="O14" i="25" s="1"/>
  <c r="G5" i="25"/>
  <c r="G44" i="25" l="1"/>
  <c r="G49" i="25" s="1"/>
  <c r="H13" i="25"/>
  <c r="I13" i="25" s="1"/>
  <c r="J13" i="25" s="1"/>
  <c r="F44" i="25"/>
  <c r="F49" i="25" s="1"/>
  <c r="H44" i="25"/>
  <c r="H49" i="25" s="1"/>
  <c r="H39" i="25"/>
  <c r="H46" i="25" s="1"/>
  <c r="G39" i="25"/>
  <c r="G46" i="25" s="1"/>
  <c r="G51" i="25" s="1"/>
  <c r="H51" i="25" l="1"/>
  <c r="I44" i="25"/>
  <c r="I49" i="25" s="1"/>
  <c r="K13" i="25"/>
  <c r="J44" i="25"/>
  <c r="J49" i="25" s="1"/>
  <c r="I39" i="25"/>
  <c r="I46" i="25" s="1"/>
  <c r="I51" i="25" l="1"/>
  <c r="F27" i="25"/>
  <c r="F45" i="25" s="1"/>
  <c r="G18" i="25"/>
  <c r="L13" i="25"/>
  <c r="K44" i="25"/>
  <c r="K49" i="25" s="1"/>
  <c r="E45" i="25"/>
  <c r="E50" i="25" s="1"/>
  <c r="E40" i="25"/>
  <c r="E41" i="25" s="1"/>
  <c r="J39" i="25"/>
  <c r="J46" i="25" s="1"/>
  <c r="J51" i="25" l="1"/>
  <c r="F40" i="25"/>
  <c r="F41" i="25" s="1"/>
  <c r="F42" i="25" s="1"/>
  <c r="H18" i="25"/>
  <c r="G27" i="25"/>
  <c r="E52" i="25"/>
  <c r="F50" i="25"/>
  <c r="M13" i="25"/>
  <c r="L44" i="25"/>
  <c r="L49" i="25" s="1"/>
  <c r="K39" i="25"/>
  <c r="G45" i="25" l="1"/>
  <c r="G40" i="25"/>
  <c r="G41" i="25" s="1"/>
  <c r="G42" i="25" s="1"/>
  <c r="I18" i="25"/>
  <c r="H27" i="25"/>
  <c r="N13" i="25"/>
  <c r="M44" i="25"/>
  <c r="M49" i="25" s="1"/>
  <c r="E47" i="25"/>
  <c r="F52" i="25"/>
  <c r="L39" i="25"/>
  <c r="K46" i="25"/>
  <c r="K51" i="25" s="1"/>
  <c r="H45" i="25" l="1"/>
  <c r="H40" i="25"/>
  <c r="H41" i="25" s="1"/>
  <c r="H42" i="25" s="1"/>
  <c r="J18" i="25"/>
  <c r="I27" i="25"/>
  <c r="G50" i="25"/>
  <c r="H50" i="25" s="1"/>
  <c r="G52" i="25"/>
  <c r="F47" i="25"/>
  <c r="O13" i="25"/>
  <c r="N44" i="25"/>
  <c r="N49" i="25" s="1"/>
  <c r="L46" i="25"/>
  <c r="L51" i="25" s="1"/>
  <c r="M39" i="25"/>
  <c r="K18" i="25" l="1"/>
  <c r="J27" i="25"/>
  <c r="I45" i="25"/>
  <c r="I40" i="25"/>
  <c r="I41" i="25" s="1"/>
  <c r="I42" i="25" s="1"/>
  <c r="O44" i="25"/>
  <c r="O49" i="25" s="1"/>
  <c r="H52" i="25"/>
  <c r="G47" i="25"/>
  <c r="M46" i="25"/>
  <c r="M51" i="25" s="1"/>
  <c r="N39" i="25"/>
  <c r="O39" i="25"/>
  <c r="I50" i="25" l="1"/>
  <c r="J45" i="25"/>
  <c r="J40" i="25"/>
  <c r="J41" i="25" s="1"/>
  <c r="J42" i="25" s="1"/>
  <c r="L18" i="25"/>
  <c r="K27" i="25"/>
  <c r="I52" i="25"/>
  <c r="H47" i="25"/>
  <c r="N46" i="25"/>
  <c r="N51" i="25" s="1"/>
  <c r="O46" i="25"/>
  <c r="M18" i="25" l="1"/>
  <c r="L27" i="25"/>
  <c r="K45" i="25"/>
  <c r="K40" i="25"/>
  <c r="K41" i="25" s="1"/>
  <c r="K42" i="25" s="1"/>
  <c r="J50" i="25"/>
  <c r="O51" i="25"/>
  <c r="I47" i="25"/>
  <c r="J52" i="25"/>
  <c r="L45" i="25" l="1"/>
  <c r="L40" i="25"/>
  <c r="L41" i="25" s="1"/>
  <c r="L42" i="25" s="1"/>
  <c r="K50" i="25"/>
  <c r="N18" i="25"/>
  <c r="M27" i="25"/>
  <c r="K52" i="25"/>
  <c r="J47" i="25"/>
  <c r="L50" i="25" l="1"/>
  <c r="O18" i="25"/>
  <c r="O27" i="25" s="1"/>
  <c r="N27" i="25"/>
  <c r="M45" i="25"/>
  <c r="M40" i="25"/>
  <c r="M41" i="25" s="1"/>
  <c r="M42" i="25" s="1"/>
  <c r="L52" i="25"/>
  <c r="K47" i="25"/>
  <c r="M50" i="25" l="1"/>
  <c r="N45" i="25"/>
  <c r="N40" i="25"/>
  <c r="N41" i="25" s="1"/>
  <c r="N42" i="25" s="1"/>
  <c r="O45" i="25"/>
  <c r="O40" i="25"/>
  <c r="O41" i="25" s="1"/>
  <c r="M52" i="25"/>
  <c r="L47" i="25"/>
  <c r="O42" i="25" l="1"/>
  <c r="N50" i="25"/>
  <c r="O50" i="25" s="1"/>
  <c r="M47" i="25"/>
  <c r="N52" i="25"/>
  <c r="O52" i="25" l="1"/>
  <c r="N47" i="25"/>
  <c r="O47" i="25" l="1"/>
</calcChain>
</file>

<file path=xl/comments1.xml><?xml version="1.0" encoding="utf-8"?>
<comments xmlns="http://schemas.openxmlformats.org/spreadsheetml/2006/main">
  <authors>
    <author>Jukka Hämäläinen</author>
  </authors>
  <commentList>
    <comment ref="F11" authorId="0">
      <text>
        <r>
          <rPr>
            <b/>
            <sz val="9"/>
            <color indexed="81"/>
            <rFont val="Tahoma"/>
            <family val="2"/>
          </rPr>
          <t>INFO:</t>
        </r>
        <r>
          <rPr>
            <sz val="9"/>
            <color indexed="81"/>
            <rFont val="Tahoma"/>
            <family val="2"/>
          </rPr>
          <t xml:space="preserve">
Arvo tulee Case 1- kohdennetut palvelut välilehdeltä. 
</t>
        </r>
      </text>
    </comment>
  </commentList>
</comments>
</file>

<file path=xl/sharedStrings.xml><?xml version="1.0" encoding="utf-8"?>
<sst xmlns="http://schemas.openxmlformats.org/spreadsheetml/2006/main" count="116" uniqueCount="89">
  <si>
    <t>Tarkasteluajanjakso</t>
  </si>
  <si>
    <t>Laskentakorkokanta</t>
  </si>
  <si>
    <t>PUUTTUMINEN ON OLLUT KANNATTAVAA JOS NYKYARVO ON POSITIIVINEN ELI SUUREMPI KUIN NOLLA (0,00)</t>
  </si>
  <si>
    <t xml:space="preserve">  </t>
  </si>
  <si>
    <t xml:space="preserve">TOIMENPITEIDEN KUSTANNUKSET  </t>
  </si>
  <si>
    <t>Toimenpiteiden kustannukset yhteensä</t>
  </si>
  <si>
    <t xml:space="preserve">KUSTANNUSSÄÄSTÖT  </t>
  </si>
  <si>
    <t>Pelirippuvuuden kustannukset</t>
  </si>
  <si>
    <t>Päihdeongelmien kustannukset</t>
  </si>
  <si>
    <t>Mielenterveyden kustannukset</t>
  </si>
  <si>
    <t>Lähisuhdeväkivallan kustannukset</t>
  </si>
  <si>
    <t>Syrjäytymisen kustannukset</t>
  </si>
  <si>
    <t>xxxx</t>
  </si>
  <si>
    <t>Kustannusäästöt yhteensä</t>
  </si>
  <si>
    <t>KASSAVIRTA</t>
  </si>
  <si>
    <t>DISKONTATTU KASSAVIRTA</t>
  </si>
  <si>
    <t xml:space="preserve">KUMULATIIVINEN </t>
  </si>
  <si>
    <t xml:space="preserve"> </t>
  </si>
  <si>
    <t>Kustannussäästöt</t>
  </si>
  <si>
    <t>Ikävuodet</t>
  </si>
  <si>
    <t>Kokonaiskustannukset</t>
  </si>
  <si>
    <t>Diskontattu nettosäästö</t>
  </si>
  <si>
    <t>vuotta</t>
  </si>
  <si>
    <t>diskonttauskerroin</t>
  </si>
  <si>
    <t>Vuodet ja ikä</t>
  </si>
  <si>
    <t>Kustannus</t>
  </si>
  <si>
    <t>Mittari</t>
  </si>
  <si>
    <t>Lonkkamurtuma</t>
  </si>
  <si>
    <t>Yhteiset palvelut</t>
  </si>
  <si>
    <t>Vaativat tuki</t>
  </si>
  <si>
    <t>Kohdennetut palvelut</t>
  </si>
  <si>
    <t>Päivystys/akuutti</t>
  </si>
  <si>
    <t>Maksakirroosi</t>
  </si>
  <si>
    <t>Katkaisuhoidot</t>
  </si>
  <si>
    <t>Hoidot osastolla</t>
  </si>
  <si>
    <t>Case 1</t>
  </si>
  <si>
    <t>Asteikko</t>
  </si>
  <si>
    <t>0-12</t>
  </si>
  <si>
    <t>0-40</t>
  </si>
  <si>
    <t>0-45</t>
  </si>
  <si>
    <t>0-63</t>
  </si>
  <si>
    <t>0-8</t>
  </si>
  <si>
    <t>Skaala</t>
  </si>
  <si>
    <t>Pisteet</t>
  </si>
  <si>
    <t>Suhde 1-100</t>
  </si>
  <si>
    <t>Valitse mittari</t>
  </si>
  <si>
    <t>Syötä arvo</t>
  </si>
  <si>
    <t>Kustannukset yhteensä</t>
  </si>
  <si>
    <t>Solulinkki</t>
  </si>
  <si>
    <t>Audit C (0-12)</t>
  </si>
  <si>
    <t>Audit (0-40)</t>
  </si>
  <si>
    <t>SADD (0-45)</t>
  </si>
  <si>
    <t>BDI (0-63)</t>
  </si>
  <si>
    <t>Yli 65 alkoholimittari (0-8)</t>
  </si>
  <si>
    <t>Case 1:</t>
  </si>
  <si>
    <t>Nainen 70 v, alkoholinkäyttö</t>
  </si>
  <si>
    <t>Vaativa tuki</t>
  </si>
  <si>
    <t>Arvioidut kustannussäästöt / vuosi</t>
  </si>
  <si>
    <t>€</t>
  </si>
  <si>
    <t>Päihdesairaanhoitaja 10 x</t>
  </si>
  <si>
    <t>Muu yhteinen palvelu YP 002</t>
  </si>
  <si>
    <t>Muu yhteinen palvelu YP 003</t>
  </si>
  <si>
    <t>Muu yhteinen palvelu YP 004</t>
  </si>
  <si>
    <t>Muu yhteinen palvelu YP 005</t>
  </si>
  <si>
    <t>Muu yhteinen palvelu YP 006</t>
  </si>
  <si>
    <t>Muu yhteinen palvelu YP 007</t>
  </si>
  <si>
    <t>Muu yhteinen palvelu YP 008</t>
  </si>
  <si>
    <t>Muu yhteinen palvelu YP 009</t>
  </si>
  <si>
    <t>Kustannukset palveluista yhteensä</t>
  </si>
  <si>
    <t>Sairaanhoitajan vastaanotto 1</t>
  </si>
  <si>
    <t>Sairaanhoitajan vastaanotto 2</t>
  </si>
  <si>
    <t>Muu kohdennettu palvelu KP 002</t>
  </si>
  <si>
    <t>Muu kohdennettu palvelu KP 003</t>
  </si>
  <si>
    <t>Muu kohdennettu palvelu KP 004</t>
  </si>
  <si>
    <t>Muu kohdennettu palvelu KP 005</t>
  </si>
  <si>
    <t>Muu kohdennettu palvelu KP 006</t>
  </si>
  <si>
    <t>Muu kohdennettu palvelu KP 007</t>
  </si>
  <si>
    <t>Muu kohdennettu palvelu KP 008</t>
  </si>
  <si>
    <t>Muu kohdennettu palvelu KP 009</t>
  </si>
  <si>
    <t>Muu kohdennettu palvelu KP 010</t>
  </si>
  <si>
    <t>Valitut toimenpiteet</t>
  </si>
  <si>
    <t>Valittu mittari</t>
  </si>
  <si>
    <t>Muu vaativa palvelu VP 006</t>
  </si>
  <si>
    <t>Muu vaativa palvelu VP 007</t>
  </si>
  <si>
    <t>Muu vaativa palvelu VP 008</t>
  </si>
  <si>
    <t>Muu vaativa palvelu VP 009</t>
  </si>
  <si>
    <t>Muu vaativa palvelu VP 010</t>
  </si>
  <si>
    <t>Info</t>
  </si>
  <si>
    <t>Saatu arvo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</si>
</sst>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rgb="FF00B050"/>
      <name val="Arial"/>
      <family val="2"/>
    </font>
    <font>
      <sz val="10"/>
      <name val="Helvetic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1" fillId="0" borderId="0" xfId="1" applyBorder="1"/>
    <xf numFmtId="0" fontId="1" fillId="2" borderId="0" xfId="1" applyFont="1" applyFill="1" applyBorder="1"/>
    <xf numFmtId="0" fontId="1" fillId="0" borderId="0" xfId="1" applyFont="1" applyBorder="1"/>
    <xf numFmtId="0" fontId="1" fillId="0" borderId="0" xfId="1" applyBorder="1" applyAlignment="1">
      <alignment horizontal="right"/>
    </xf>
    <xf numFmtId="9" fontId="1" fillId="0" borderId="0" xfId="1" applyNumberFormat="1" applyBorder="1"/>
    <xf numFmtId="2" fontId="1" fillId="0" borderId="0" xfId="1" applyNumberFormat="1" applyBorder="1"/>
    <xf numFmtId="4" fontId="1" fillId="0" borderId="0" xfId="1" applyNumberFormat="1" applyBorder="1"/>
    <xf numFmtId="38" fontId="1" fillId="0" borderId="0" xfId="1" applyNumberFormat="1" applyBorder="1"/>
    <xf numFmtId="1" fontId="1" fillId="2" borderId="0" xfId="1" applyNumberFormat="1" applyFont="1" applyFill="1" applyBorder="1" applyAlignment="1">
      <alignment horizontal="right"/>
    </xf>
    <xf numFmtId="1" fontId="1" fillId="2" borderId="0" xfId="1" applyNumberFormat="1" applyFill="1" applyBorder="1" applyAlignment="1">
      <alignment horizontal="right"/>
    </xf>
    <xf numFmtId="0" fontId="3" fillId="0" borderId="0" xfId="1" applyFont="1" applyBorder="1"/>
    <xf numFmtId="0" fontId="4" fillId="0" borderId="0" xfId="1" applyFont="1" applyBorder="1"/>
    <xf numFmtId="0" fontId="1" fillId="0" borderId="1" xfId="1" applyBorder="1"/>
    <xf numFmtId="0" fontId="1" fillId="3" borderId="0" xfId="1" applyFill="1" applyBorder="1"/>
    <xf numFmtId="3" fontId="5" fillId="2" borderId="0" xfId="1" applyNumberFormat="1" applyFont="1" applyFill="1" applyBorder="1"/>
    <xf numFmtId="3" fontId="1" fillId="0" borderId="0" xfId="1" applyNumberFormat="1" applyBorder="1"/>
    <xf numFmtId="3" fontId="1" fillId="0" borderId="0" xfId="1" applyNumberFormat="1" applyFill="1" applyBorder="1"/>
    <xf numFmtId="0" fontId="0" fillId="0" borderId="0" xfId="1" applyFont="1"/>
    <xf numFmtId="0" fontId="2" fillId="3" borderId="0" xfId="1" applyFont="1" applyFill="1" applyBorder="1"/>
    <xf numFmtId="0" fontId="1" fillId="3" borderId="0" xfId="1" applyFont="1" applyFill="1" applyBorder="1"/>
    <xf numFmtId="38" fontId="1" fillId="3" borderId="0" xfId="1" applyNumberFormat="1" applyFont="1" applyFill="1" applyBorder="1"/>
    <xf numFmtId="0" fontId="1" fillId="3" borderId="0" xfId="1" applyFill="1"/>
    <xf numFmtId="0" fontId="0" fillId="0" borderId="0" xfId="1" applyFont="1" applyBorder="1"/>
    <xf numFmtId="3" fontId="1" fillId="0" borderId="0" xfId="1" applyNumberFormat="1"/>
    <xf numFmtId="0" fontId="0" fillId="0" borderId="1" xfId="1" applyFont="1" applyBorder="1"/>
    <xf numFmtId="0" fontId="0" fillId="2" borderId="0" xfId="1" applyFont="1" applyFill="1" applyBorder="1"/>
    <xf numFmtId="0" fontId="0" fillId="0" borderId="0" xfId="0" applyAlignment="1">
      <alignment horizontal="right"/>
    </xf>
    <xf numFmtId="0" fontId="0" fillId="4" borderId="0" xfId="0" applyFill="1"/>
    <xf numFmtId="0" fontId="6" fillId="4" borderId="0" xfId="0" applyFont="1" applyFill="1"/>
    <xf numFmtId="0" fontId="0" fillId="4" borderId="0" xfId="0" applyFill="1" applyBorder="1"/>
    <xf numFmtId="0" fontId="6" fillId="4" borderId="0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0" xfId="0" quotePrefix="1" applyFill="1" applyBorder="1"/>
    <xf numFmtId="0" fontId="2" fillId="4" borderId="0" xfId="0" applyFont="1" applyFill="1" applyBorder="1"/>
    <xf numFmtId="0" fontId="0" fillId="3" borderId="0" xfId="0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0" xfId="0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3" borderId="0" xfId="0" applyFill="1"/>
    <xf numFmtId="0" fontId="6" fillId="4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4" borderId="0" xfId="0" applyFont="1" applyFill="1" applyBorder="1"/>
    <xf numFmtId="0" fontId="9" fillId="4" borderId="0" xfId="0" applyFont="1" applyFill="1"/>
    <xf numFmtId="0" fontId="8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0" fillId="4" borderId="0" xfId="0" applyFont="1" applyFill="1" applyBorder="1"/>
    <xf numFmtId="0" fontId="0" fillId="4" borderId="0" xfId="0" applyFont="1" applyFill="1" applyBorder="1"/>
    <xf numFmtId="0" fontId="10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" fontId="10" fillId="4" borderId="0" xfId="0" applyNumberFormat="1" applyFont="1" applyFill="1" applyBorder="1"/>
    <xf numFmtId="0" fontId="10" fillId="4" borderId="6" xfId="0" applyFont="1" applyFill="1" applyBorder="1"/>
    <xf numFmtId="0" fontId="0" fillId="3" borderId="0" xfId="0" applyFont="1" applyFill="1"/>
    <xf numFmtId="0" fontId="12" fillId="3" borderId="0" xfId="0" applyFont="1" applyFill="1" applyBorder="1" applyAlignment="1"/>
    <xf numFmtId="0" fontId="3" fillId="4" borderId="0" xfId="0" applyFont="1" applyFill="1" applyBorder="1"/>
    <xf numFmtId="3" fontId="1" fillId="0" borderId="1" xfId="1" applyNumberFormat="1" applyBorder="1"/>
    <xf numFmtId="3" fontId="1" fillId="3" borderId="0" xfId="1" applyNumberFormat="1" applyFill="1" applyBorder="1"/>
    <xf numFmtId="3" fontId="1" fillId="2" borderId="0" xfId="1" applyNumberFormat="1" applyFill="1" applyBorder="1"/>
    <xf numFmtId="3" fontId="0" fillId="0" borderId="0" xfId="1" applyNumberFormat="1" applyFont="1"/>
    <xf numFmtId="0" fontId="0" fillId="5" borderId="0" xfId="0" applyFill="1"/>
    <xf numFmtId="0" fontId="0" fillId="5" borderId="0" xfId="0" applyFill="1" applyAlignment="1">
      <alignment horizontal="right"/>
    </xf>
    <xf numFmtId="0" fontId="3" fillId="0" borderId="10" xfId="0" applyFont="1" applyBorder="1"/>
    <xf numFmtId="3" fontId="0" fillId="0" borderId="0" xfId="1" applyNumberFormat="1" applyFont="1" applyBorder="1"/>
    <xf numFmtId="0" fontId="11" fillId="4" borderId="0" xfId="0" applyFont="1" applyFill="1" applyAlignment="1">
      <alignment horizontal="right" indent="1"/>
    </xf>
    <xf numFmtId="0" fontId="9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right" indent="1"/>
    </xf>
    <xf numFmtId="0" fontId="15" fillId="3" borderId="0" xfId="0" applyFont="1" applyFill="1" applyBorder="1" applyAlignment="1"/>
    <xf numFmtId="0" fontId="0" fillId="0" borderId="0" xfId="0" applyBorder="1" applyAlignment="1">
      <alignment horizontal="center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i-FI"/>
              <a:t>Audit</a:t>
            </a:r>
            <a:r>
              <a:rPr lang="fi-FI" baseline="0"/>
              <a:t> C</a:t>
            </a:r>
            <a:endParaRPr lang="fi-FI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spPr>
            <a:gradFill>
              <a:gsLst>
                <a:gs pos="84000">
                  <a:srgbClr val="FF0000"/>
                </a:gs>
                <a:gs pos="43000">
                  <a:schemeClr val="accent6">
                    <a:lumMod val="75000"/>
                  </a:schemeClr>
                </a:gs>
                <a:gs pos="100000">
                  <a:schemeClr val="tx1"/>
                </a:gs>
              </a:gsLst>
              <a:lin ang="0" scaled="0"/>
            </a:gra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val>
            <c:numRef>
              <c:f>Mittarit!$G$5</c:f>
              <c:numCache>
                <c:formatCode>0.00</c:formatCode>
                <c:ptCount val="1"/>
                <c:pt idx="0">
                  <c:v>58.333333333333336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423360"/>
        <c:axId val="121424896"/>
      </c:barChart>
      <c:catAx>
        <c:axId val="121423360"/>
        <c:scaling>
          <c:orientation val="minMax"/>
        </c:scaling>
        <c:delete val="1"/>
        <c:axPos val="l"/>
        <c:majorTickMark val="out"/>
        <c:minorTickMark val="none"/>
        <c:tickLblPos val="nextTo"/>
        <c:crossAx val="121424896"/>
        <c:crosses val="autoZero"/>
        <c:auto val="1"/>
        <c:lblAlgn val="ctr"/>
        <c:lblOffset val="100"/>
        <c:noMultiLvlLbl val="0"/>
      </c:catAx>
      <c:valAx>
        <c:axId val="121424896"/>
        <c:scaling>
          <c:orientation val="minMax"/>
          <c:max val="100"/>
          <c:min val="0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crossAx val="121423360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i-FI"/>
              <a:t>Audit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val>
            <c:numRef>
              <c:f>Mittarit!$G$6</c:f>
              <c:numCache>
                <c:formatCode>0.00</c:formatCode>
                <c:ptCount val="1"/>
                <c:pt idx="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29728"/>
        <c:axId val="123297792"/>
      </c:barChart>
      <c:catAx>
        <c:axId val="49129728"/>
        <c:scaling>
          <c:orientation val="minMax"/>
        </c:scaling>
        <c:delete val="1"/>
        <c:axPos val="l"/>
        <c:majorTickMark val="none"/>
        <c:minorTickMark val="none"/>
        <c:tickLblPos val="nextTo"/>
        <c:crossAx val="123297792"/>
        <c:crosses val="autoZero"/>
        <c:auto val="1"/>
        <c:lblAlgn val="ctr"/>
        <c:lblOffset val="100"/>
        <c:noMultiLvlLbl val="0"/>
      </c:catAx>
      <c:valAx>
        <c:axId val="123297792"/>
        <c:scaling>
          <c:orientation val="minMax"/>
          <c:max val="100"/>
          <c:min val="0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9129728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i-FI"/>
              <a:t>SADD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val>
            <c:numRef>
              <c:f>Mittarit!$G$7</c:f>
              <c:numCache>
                <c:formatCode>0.00</c:formatCode>
                <c:ptCount val="1"/>
                <c:pt idx="0">
                  <c:v>31.111111111111111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01152"/>
        <c:axId val="124402688"/>
      </c:barChart>
      <c:catAx>
        <c:axId val="124401152"/>
        <c:scaling>
          <c:orientation val="minMax"/>
        </c:scaling>
        <c:delete val="1"/>
        <c:axPos val="l"/>
        <c:majorTickMark val="none"/>
        <c:minorTickMark val="none"/>
        <c:tickLblPos val="nextTo"/>
        <c:crossAx val="124402688"/>
        <c:crosses val="autoZero"/>
        <c:auto val="1"/>
        <c:lblAlgn val="ctr"/>
        <c:lblOffset val="100"/>
        <c:noMultiLvlLbl val="0"/>
      </c:catAx>
      <c:valAx>
        <c:axId val="124402688"/>
        <c:scaling>
          <c:orientation val="minMax"/>
          <c:max val="100"/>
          <c:min val="0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2440115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i-FI"/>
              <a:t>BDI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val>
            <c:numRef>
              <c:f>Mittarit!$G$8</c:f>
              <c:numCache>
                <c:formatCode>0.00</c:formatCode>
                <c:ptCount val="1"/>
                <c:pt idx="0">
                  <c:v>23.80952380952381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31360"/>
        <c:axId val="124441344"/>
      </c:barChart>
      <c:catAx>
        <c:axId val="124431360"/>
        <c:scaling>
          <c:orientation val="minMax"/>
        </c:scaling>
        <c:delete val="1"/>
        <c:axPos val="l"/>
        <c:majorTickMark val="out"/>
        <c:minorTickMark val="none"/>
        <c:tickLblPos val="nextTo"/>
        <c:crossAx val="124441344"/>
        <c:crosses val="autoZero"/>
        <c:auto val="1"/>
        <c:lblAlgn val="ctr"/>
        <c:lblOffset val="100"/>
        <c:noMultiLvlLbl val="0"/>
      </c:catAx>
      <c:valAx>
        <c:axId val="124441344"/>
        <c:scaling>
          <c:orientation val="minMax"/>
          <c:max val="100"/>
          <c:min val="0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crossAx val="124431360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i-FI"/>
              <a:t>SADD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val>
            <c:numRef>
              <c:f>Mittarit!$G$7</c:f>
              <c:numCache>
                <c:formatCode>0.00</c:formatCode>
                <c:ptCount val="1"/>
                <c:pt idx="0">
                  <c:v>31.111111111111111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44672"/>
        <c:axId val="124446208"/>
      </c:barChart>
      <c:catAx>
        <c:axId val="124444672"/>
        <c:scaling>
          <c:orientation val="minMax"/>
        </c:scaling>
        <c:delete val="1"/>
        <c:axPos val="l"/>
        <c:majorTickMark val="none"/>
        <c:minorTickMark val="none"/>
        <c:tickLblPos val="nextTo"/>
        <c:crossAx val="124446208"/>
        <c:crosses val="autoZero"/>
        <c:auto val="1"/>
        <c:lblAlgn val="ctr"/>
        <c:lblOffset val="100"/>
        <c:noMultiLvlLbl val="0"/>
      </c:catAx>
      <c:valAx>
        <c:axId val="124446208"/>
        <c:scaling>
          <c:orientation val="minMax"/>
          <c:max val="100"/>
          <c:min val="0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24444672"/>
        <c:crosses val="autoZero"/>
        <c:crossBetween val="between"/>
        <c:majorUnit val="10"/>
        <c:minorUnit val="1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i-FI"/>
              <a:t>Yli 65 alkoholimittari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val>
            <c:numRef>
              <c:f>Mittarit!$G$9</c:f>
              <c:numCache>
                <c:formatCode>0.00</c:formatCode>
                <c:ptCount val="1"/>
                <c:pt idx="0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158912"/>
        <c:axId val="127181184"/>
      </c:barChart>
      <c:catAx>
        <c:axId val="127158912"/>
        <c:scaling>
          <c:orientation val="minMax"/>
        </c:scaling>
        <c:delete val="1"/>
        <c:axPos val="l"/>
        <c:majorTickMark val="none"/>
        <c:minorTickMark val="none"/>
        <c:tickLblPos val="nextTo"/>
        <c:crossAx val="127181184"/>
        <c:crosses val="autoZero"/>
        <c:auto val="1"/>
        <c:lblAlgn val="ctr"/>
        <c:lblOffset val="100"/>
        <c:noMultiLvlLbl val="0"/>
      </c:catAx>
      <c:valAx>
        <c:axId val="127181184"/>
        <c:scaling>
          <c:orientation val="minMax"/>
          <c:max val="100"/>
          <c:min val="0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2715891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Case 1 Kustannusvertailu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Palvelut!$B$24</c:f>
              <c:strCache>
                <c:ptCount val="1"/>
                <c:pt idx="0">
                  <c:v>Yhteiset palvelut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Palvelut!$C$24</c:f>
              <c:numCache>
                <c:formatCode>General</c:formatCode>
                <c:ptCount val="1"/>
                <c:pt idx="0">
                  <c:v>134</c:v>
                </c:pt>
              </c:numCache>
            </c:numRef>
          </c:val>
        </c:ser>
        <c:ser>
          <c:idx val="1"/>
          <c:order val="1"/>
          <c:tx>
            <c:strRef>
              <c:f>Palvelut!$B$25</c:f>
              <c:strCache>
                <c:ptCount val="1"/>
                <c:pt idx="0">
                  <c:v>Kohdennetut palvelut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Palvelut!$C$25</c:f>
              <c:numCache>
                <c:formatCode>General</c:formatCode>
                <c:ptCount val="1"/>
                <c:pt idx="0">
                  <c:v>1063</c:v>
                </c:pt>
              </c:numCache>
            </c:numRef>
          </c:val>
        </c:ser>
        <c:ser>
          <c:idx val="2"/>
          <c:order val="2"/>
          <c:tx>
            <c:strRef>
              <c:f>Palvelut!$B$26</c:f>
              <c:strCache>
                <c:ptCount val="1"/>
                <c:pt idx="0">
                  <c:v>Vaativat tuki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Palvelut!$C$26</c:f>
              <c:numCache>
                <c:formatCode>General</c:formatCode>
                <c:ptCount val="1"/>
                <c:pt idx="0">
                  <c:v>21534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2977280"/>
        <c:axId val="123326848"/>
        <c:axId val="0"/>
      </c:bar3DChart>
      <c:catAx>
        <c:axId val="12297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326848"/>
        <c:crosses val="autoZero"/>
        <c:auto val="1"/>
        <c:lblAlgn val="ctr"/>
        <c:lblOffset val="100"/>
        <c:noMultiLvlLbl val="0"/>
      </c:catAx>
      <c:valAx>
        <c:axId val="12332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297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case</a:t>
            </a:r>
            <a:r>
              <a:rPr lang="fi-FI" baseline="0"/>
              <a:t> 1: Kustannushyöty</a:t>
            </a:r>
            <a:endParaRPr lang="fi-FI"/>
          </a:p>
        </c:rich>
      </c:tx>
      <c:layout>
        <c:manualLayout>
          <c:xMode val="edge"/>
          <c:yMode val="edge"/>
          <c:x val="0.39223011058043972"/>
          <c:y val="0.100418410041841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1149638569768942"/>
          <c:y val="8.2698744769874474E-2"/>
          <c:w val="0.77757465255367664"/>
          <c:h val="0.76090337034230549"/>
        </c:manualLayout>
      </c:layout>
      <c:lineChart>
        <c:grouping val="standard"/>
        <c:varyColors val="0"/>
        <c:ser>
          <c:idx val="0"/>
          <c:order val="0"/>
          <c:tx>
            <c:strRef>
              <c:f>Kustannushyötytiedot!$D$44</c:f>
              <c:strCache>
                <c:ptCount val="1"/>
                <c:pt idx="0">
                  <c:v>Ikävuodet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Kustannushyötytiedot!$E$43:$O$43</c:f>
              <c:numCache>
                <c:formatCode>General</c:formatCode>
                <c:ptCount val="11"/>
              </c:numCache>
            </c:numRef>
          </c:cat>
          <c:val>
            <c:numRef>
              <c:f>Kustannushyötytiedot!$E$44:$O$44</c:f>
              <c:numCache>
                <c:formatCode>General</c:formatCode>
                <c:ptCount val="11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Kustannushyötytiedot!$D$45</c:f>
              <c:strCache>
                <c:ptCount val="1"/>
                <c:pt idx="0">
                  <c:v>Kokonaiskustannukset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Kustannushyötytiedot!$E$43:$O$43</c:f>
              <c:numCache>
                <c:formatCode>General</c:formatCode>
                <c:ptCount val="11"/>
              </c:numCache>
            </c:numRef>
          </c:cat>
          <c:val>
            <c:numRef>
              <c:f>Kustannushyötytiedot!$E$45:$O$45</c:f>
              <c:numCache>
                <c:formatCode>#,##0</c:formatCode>
                <c:ptCount val="11"/>
                <c:pt idx="0">
                  <c:v>-67</c:v>
                </c:pt>
                <c:pt idx="1">
                  <c:v>-67</c:v>
                </c:pt>
                <c:pt idx="2">
                  <c:v>-67</c:v>
                </c:pt>
                <c:pt idx="3">
                  <c:v>-67</c:v>
                </c:pt>
                <c:pt idx="4">
                  <c:v>-67</c:v>
                </c:pt>
                <c:pt idx="5">
                  <c:v>-67</c:v>
                </c:pt>
                <c:pt idx="6">
                  <c:v>-67</c:v>
                </c:pt>
                <c:pt idx="7">
                  <c:v>-67</c:v>
                </c:pt>
                <c:pt idx="8">
                  <c:v>-67</c:v>
                </c:pt>
                <c:pt idx="9">
                  <c:v>-67</c:v>
                </c:pt>
                <c:pt idx="10">
                  <c:v>-67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Kustannushyötytiedot!$D$46</c:f>
              <c:strCache>
                <c:ptCount val="1"/>
                <c:pt idx="0">
                  <c:v>Kustannussäästöt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Kustannushyötytiedot!$E$43:$O$43</c:f>
              <c:numCache>
                <c:formatCode>General</c:formatCode>
                <c:ptCount val="11"/>
              </c:numCache>
            </c:numRef>
          </c:cat>
          <c:val>
            <c:numRef>
              <c:f>Kustannushyötytiedot!$E$46:$O$46</c:f>
              <c:numCache>
                <c:formatCode>#,##0</c:formatCode>
                <c:ptCount val="11"/>
                <c:pt idx="0">
                  <c:v>21534</c:v>
                </c:pt>
                <c:pt idx="1">
                  <c:v>21534</c:v>
                </c:pt>
                <c:pt idx="2">
                  <c:v>21534</c:v>
                </c:pt>
                <c:pt idx="3">
                  <c:v>21534</c:v>
                </c:pt>
                <c:pt idx="4">
                  <c:v>21534</c:v>
                </c:pt>
                <c:pt idx="5">
                  <c:v>21534</c:v>
                </c:pt>
                <c:pt idx="6">
                  <c:v>21534</c:v>
                </c:pt>
                <c:pt idx="7">
                  <c:v>21534</c:v>
                </c:pt>
                <c:pt idx="8">
                  <c:v>21534</c:v>
                </c:pt>
                <c:pt idx="9">
                  <c:v>21534</c:v>
                </c:pt>
                <c:pt idx="10">
                  <c:v>21534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Kustannushyötytiedot!$D$47</c:f>
              <c:strCache>
                <c:ptCount val="1"/>
                <c:pt idx="0">
                  <c:v>Diskontattu nettosäästö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Kustannushyötytiedot!$E$43:$O$43</c:f>
              <c:numCache>
                <c:formatCode>General</c:formatCode>
                <c:ptCount val="11"/>
              </c:numCache>
            </c:numRef>
          </c:cat>
          <c:val>
            <c:numRef>
              <c:f>Kustannushyötytiedot!$E$47:$O$47</c:f>
              <c:numCache>
                <c:formatCode>#,##0</c:formatCode>
                <c:ptCount val="11"/>
                <c:pt idx="0">
                  <c:v>21467</c:v>
                </c:pt>
                <c:pt idx="1">
                  <c:v>41529.616822429904</c:v>
                </c:pt>
                <c:pt idx="2">
                  <c:v>60279.726002270938</c:v>
                </c:pt>
                <c:pt idx="3">
                  <c:v>77803.192525486855</c:v>
                </c:pt>
                <c:pt idx="4">
                  <c:v>94180.264042511073</c:v>
                </c:pt>
                <c:pt idx="5">
                  <c:v>109485.93835748699</c:v>
                </c:pt>
                <c:pt idx="6">
                  <c:v>123790.30687615606</c:v>
                </c:pt>
                <c:pt idx="7">
                  <c:v>137158.87558519258</c:v>
                </c:pt>
                <c:pt idx="8">
                  <c:v>149652.86503289026</c:v>
                </c:pt>
                <c:pt idx="9">
                  <c:v>161329.49068494418</c:v>
                </c:pt>
                <c:pt idx="10">
                  <c:v>172242.22493920015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62240"/>
        <c:axId val="128764160"/>
      </c:lineChart>
      <c:catAx>
        <c:axId val="12876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8764160"/>
        <c:crosses val="autoZero"/>
        <c:auto val="1"/>
        <c:lblAlgn val="ctr"/>
        <c:lblOffset val="100"/>
        <c:noMultiLvlLbl val="0"/>
      </c:catAx>
      <c:valAx>
        <c:axId val="128764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8762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Mittarit</a:t>
            </a:r>
          </a:p>
        </c:rich>
      </c:tx>
      <c:layout>
        <c:manualLayout>
          <c:xMode val="edge"/>
          <c:yMode val="edge"/>
          <c:x val="0.31655555555555553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Mittarit!$E$4</c:f>
              <c:strCache>
                <c:ptCount val="1"/>
                <c:pt idx="0">
                  <c:v>Pisteet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Mittarit!$B$5:$D$9</c:f>
              <c:multiLvlStrCache>
                <c:ptCount val="5"/>
                <c:lvl>
                  <c:pt idx="0">
                    <c:v>0-12</c:v>
                  </c:pt>
                  <c:pt idx="1">
                    <c:v>0-40</c:v>
                  </c:pt>
                  <c:pt idx="2">
                    <c:v>0-45</c:v>
                  </c:pt>
                  <c:pt idx="3">
                    <c:v>0-63</c:v>
                  </c:pt>
                  <c:pt idx="4">
                    <c:v>0-8</c:v>
                  </c:pt>
                </c:lvl>
                <c:lvl>
                  <c:pt idx="0">
                    <c:v>Audit C (0-12)</c:v>
                  </c:pt>
                  <c:pt idx="1">
                    <c:v>Audit (0-40)</c:v>
                  </c:pt>
                  <c:pt idx="2">
                    <c:v>SADD (0-45)</c:v>
                  </c:pt>
                  <c:pt idx="3">
                    <c:v>BDI (0-63)</c:v>
                  </c:pt>
                  <c:pt idx="4">
                    <c:v>Yli 65 alkoholimittari (0-8)</c:v>
                  </c:pt>
                </c:lvl>
              </c:multiLvlStrCache>
            </c:multiLvlStrRef>
          </c:cat>
          <c:val>
            <c:numRef>
              <c:f>Mittarit!$E$5:$E$9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14</c:v>
                </c:pt>
                <c:pt idx="3">
                  <c:v>15</c:v>
                </c:pt>
                <c:pt idx="4">
                  <c:v>4</c:v>
                </c:pt>
              </c:numCache>
            </c:numRef>
          </c:val>
        </c:ser>
        <c:ser>
          <c:idx val="2"/>
          <c:order val="1"/>
          <c:tx>
            <c:strRef>
              <c:f>Mittarit!$G$4</c:f>
              <c:strCache>
                <c:ptCount val="1"/>
                <c:pt idx="0">
                  <c:v>Suhde 1-100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Mittarit!$B$5:$D$9</c:f>
              <c:multiLvlStrCache>
                <c:ptCount val="5"/>
                <c:lvl>
                  <c:pt idx="0">
                    <c:v>0-12</c:v>
                  </c:pt>
                  <c:pt idx="1">
                    <c:v>0-40</c:v>
                  </c:pt>
                  <c:pt idx="2">
                    <c:v>0-45</c:v>
                  </c:pt>
                  <c:pt idx="3">
                    <c:v>0-63</c:v>
                  </c:pt>
                  <c:pt idx="4">
                    <c:v>0-8</c:v>
                  </c:pt>
                </c:lvl>
                <c:lvl>
                  <c:pt idx="0">
                    <c:v>Audit C (0-12)</c:v>
                  </c:pt>
                  <c:pt idx="1">
                    <c:v>Audit (0-40)</c:v>
                  </c:pt>
                  <c:pt idx="2">
                    <c:v>SADD (0-45)</c:v>
                  </c:pt>
                  <c:pt idx="3">
                    <c:v>BDI (0-63)</c:v>
                  </c:pt>
                  <c:pt idx="4">
                    <c:v>Yli 65 alkoholimittari (0-8)</c:v>
                  </c:pt>
                </c:lvl>
              </c:multiLvlStrCache>
            </c:multiLvlStrRef>
          </c:cat>
          <c:val>
            <c:numRef>
              <c:f>Mittarit!$G$5:$G$9</c:f>
              <c:numCache>
                <c:formatCode>0.00</c:formatCode>
                <c:ptCount val="5"/>
                <c:pt idx="0">
                  <c:v>58.333333333333336</c:v>
                </c:pt>
                <c:pt idx="1">
                  <c:v>20</c:v>
                </c:pt>
                <c:pt idx="2">
                  <c:v>31.111111111111111</c:v>
                </c:pt>
                <c:pt idx="3">
                  <c:v>23.80952380952381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16032"/>
        <c:axId val="1291175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Mittarit!$F$4</c15:sqref>
                        </c15:formulaRef>
                      </c:ext>
                    </c:extLst>
                    <c:strCache>
                      <c:ptCount val="1"/>
                      <c:pt idx="0">
                        <c:v>Skaala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Mittarit!$B$5:$D$9</c15:sqref>
                        </c15:formulaRef>
                      </c:ext>
                    </c:extLst>
                    <c:multiLvlStrCache>
                      <c:ptCount val="5"/>
                      <c:lvl>
                        <c:pt idx="0">
                          <c:v>0-12</c:v>
                        </c:pt>
                        <c:pt idx="1">
                          <c:v>0-40</c:v>
                        </c:pt>
                        <c:pt idx="2">
                          <c:v>0-45</c:v>
                        </c:pt>
                        <c:pt idx="3">
                          <c:v>0-63</c:v>
                        </c:pt>
                        <c:pt idx="4">
                          <c:v>0-8</c:v>
                        </c:pt>
                      </c:lvl>
                      <c:lvl>
                        <c:pt idx="0">
                          <c:v>Audit C (0-12)</c:v>
                        </c:pt>
                        <c:pt idx="1">
                          <c:v>Audit (0-40)</c:v>
                        </c:pt>
                        <c:pt idx="2">
                          <c:v>SADD (0-45)</c:v>
                        </c:pt>
                        <c:pt idx="3">
                          <c:v>BDI (0-63)</c:v>
                        </c:pt>
                        <c:pt idx="4">
                          <c:v>Yli 65 alkoholimittari (0-8)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Mittarit!$F$5:$F$9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0.12</c:v>
                      </c:pt>
                      <c:pt idx="1">
                        <c:v>0.4</c:v>
                      </c:pt>
                      <c:pt idx="2">
                        <c:v>0.45</c:v>
                      </c:pt>
                      <c:pt idx="3">
                        <c:v>0.63</c:v>
                      </c:pt>
                      <c:pt idx="4">
                        <c:v>0.08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29116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9117568"/>
        <c:crosses val="autoZero"/>
        <c:auto val="1"/>
        <c:lblAlgn val="ctr"/>
        <c:lblOffset val="100"/>
        <c:noMultiLvlLbl val="0"/>
      </c:catAx>
      <c:valAx>
        <c:axId val="12911756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911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trlProps/ctrlProp1.xml><?xml version="1.0" encoding="utf-8"?>
<formControlPr xmlns="http://schemas.microsoft.com/office/spreadsheetml/2009/9/main" objectType="Drop" dropLines="10" dropStyle="combo" dx="16" fmlaLink="Palvelut!$D$8" fmlaRange="Palvelut!$B$8:$B$17" val="0"/>
</file>

<file path=xl/ctrlProps/ctrlProp10.xml><?xml version="1.0" encoding="utf-8"?>
<formControlPr xmlns="http://schemas.microsoft.com/office/spreadsheetml/2009/9/main" objectType="Drop" dropLines="10" dropStyle="combo" dx="16" fmlaLink="Palvelut!$D$16" fmlaRange="Palvelut!$B$8:$B$17" sel="9" val="0"/>
</file>

<file path=xl/ctrlProps/ctrlProp11.xml><?xml version="1.0" encoding="utf-8"?>
<formControlPr xmlns="http://schemas.microsoft.com/office/spreadsheetml/2009/9/main" objectType="Drop" dropLines="10" dropStyle="combo" dx="16" fmlaLink="Palvelut!$D$17" fmlaRange="Palvelut!$B$8:$B$17" sel="10" val="0"/>
</file>

<file path=xl/ctrlProps/ctrlProp12.xml><?xml version="1.0" encoding="utf-8"?>
<formControlPr xmlns="http://schemas.microsoft.com/office/spreadsheetml/2009/9/main" objectType="Drop" dropStyle="combo" dx="16" fmlaLink="Mittarit!$H$6" fmlaRange="Mittarit!$B$5:$B$9" val="0"/>
</file>

<file path=xl/ctrlProps/ctrlProp13.xml><?xml version="1.0" encoding="utf-8"?>
<formControlPr xmlns="http://schemas.microsoft.com/office/spreadsheetml/2009/9/main" objectType="Drop" dropStyle="combo" dx="16" fmlaLink="Mittarit!$H$7" fmlaRange="Mittarit!$B$5:$B$9" sel="3" val="0"/>
</file>

<file path=xl/ctrlProps/ctrlProp14.xml><?xml version="1.0" encoding="utf-8"?>
<formControlPr xmlns="http://schemas.microsoft.com/office/spreadsheetml/2009/9/main" objectType="Drop" dropStyle="combo" dx="16" fmlaLink="Mittarit!$H$8" fmlaRange="Mittarit!$B$5:$B$9" sel="4" val="0"/>
</file>

<file path=xl/ctrlProps/ctrlProp15.xml><?xml version="1.0" encoding="utf-8"?>
<formControlPr xmlns="http://schemas.microsoft.com/office/spreadsheetml/2009/9/main" objectType="Drop" dropLines="10" dropStyle="combo" dx="16" fmlaLink="Palvelut!$H$8" fmlaRange="Palvelut!$F$8:$F$17" val="0"/>
</file>

<file path=xl/ctrlProps/ctrlProp16.xml><?xml version="1.0" encoding="utf-8"?>
<formControlPr xmlns="http://schemas.microsoft.com/office/spreadsheetml/2009/9/main" objectType="Drop" dropLines="10" dropStyle="combo" dx="16" fmlaLink="Palvelut!$H$9" fmlaRange="Palvelut!$F$8:$F$17" sel="2" val="0"/>
</file>

<file path=xl/ctrlProps/ctrlProp17.xml><?xml version="1.0" encoding="utf-8"?>
<formControlPr xmlns="http://schemas.microsoft.com/office/spreadsheetml/2009/9/main" objectType="Drop" dropLines="10" dropStyle="combo" dx="16" fmlaLink="Palvelut!$H$10" fmlaRange="Palvelut!$F$8:$F$17" sel="3" val="0"/>
</file>

<file path=xl/ctrlProps/ctrlProp18.xml><?xml version="1.0" encoding="utf-8"?>
<formControlPr xmlns="http://schemas.microsoft.com/office/spreadsheetml/2009/9/main" objectType="Drop" dropStyle="combo" dx="16" fmlaLink="Palvelut!$H$11" fmlaRange="Palvelut!$F$8:$F$17" sel="4" val="2"/>
</file>

<file path=xl/ctrlProps/ctrlProp19.xml><?xml version="1.0" encoding="utf-8"?>
<formControlPr xmlns="http://schemas.microsoft.com/office/spreadsheetml/2009/9/main" objectType="Drop" dropLines="10" dropStyle="combo" dx="16" fmlaLink="Palvelut!$H$12" fmlaRange="Palvelut!$F$8:$F$17" sel="5" val="0"/>
</file>

<file path=xl/ctrlProps/ctrlProp2.xml><?xml version="1.0" encoding="utf-8"?>
<formControlPr xmlns="http://schemas.microsoft.com/office/spreadsheetml/2009/9/main" objectType="Drop" dropStyle="combo" dx="16" fmlaLink="Mittarit!$H$5" fmlaRange="Mittarit!$B$5:$B$9" val="0"/>
</file>

<file path=xl/ctrlProps/ctrlProp20.xml><?xml version="1.0" encoding="utf-8"?>
<formControlPr xmlns="http://schemas.microsoft.com/office/spreadsheetml/2009/9/main" objectType="Drop" dropLines="10" dropStyle="combo" dx="16" fmlaLink="Palvelut!$H$13" fmlaRange="Palvelut!$F$8:$F$17" sel="6" val="0"/>
</file>

<file path=xl/ctrlProps/ctrlProp21.xml><?xml version="1.0" encoding="utf-8"?>
<formControlPr xmlns="http://schemas.microsoft.com/office/spreadsheetml/2009/9/main" objectType="Drop" dropLines="10" dropStyle="combo" dx="16" fmlaLink="Palvelut!$H$14" fmlaRange="Palvelut!$F$8:$F$17" sel="7" val="0"/>
</file>

<file path=xl/ctrlProps/ctrlProp22.xml><?xml version="1.0" encoding="utf-8"?>
<formControlPr xmlns="http://schemas.microsoft.com/office/spreadsheetml/2009/9/main" objectType="Drop" dropLines="10" dropStyle="combo" dx="16" fmlaLink="Palvelut!$H$15" fmlaRange="Palvelut!$F$8:$F$17" sel="8" val="0"/>
</file>

<file path=xl/ctrlProps/ctrlProp23.xml><?xml version="1.0" encoding="utf-8"?>
<formControlPr xmlns="http://schemas.microsoft.com/office/spreadsheetml/2009/9/main" objectType="Drop" dropLines="10" dropStyle="combo" dx="16" fmlaLink="Palvelut!$H$16" fmlaRange="Palvelut!$F$8:$F$17" sel="9" val="0"/>
</file>

<file path=xl/ctrlProps/ctrlProp24.xml><?xml version="1.0" encoding="utf-8"?>
<formControlPr xmlns="http://schemas.microsoft.com/office/spreadsheetml/2009/9/main" objectType="Drop" dropLines="10" dropStyle="combo" dx="16" fmlaLink="Palvelut!$H$17" fmlaRange="Palvelut!$F$8:$F$17" sel="10" val="0"/>
</file>

<file path=xl/ctrlProps/ctrlProp25.xml><?xml version="1.0" encoding="utf-8"?>
<formControlPr xmlns="http://schemas.microsoft.com/office/spreadsheetml/2009/9/main" objectType="Drop" dropLines="10" dropStyle="combo" dx="16" fmlaLink="Mittarit!$H$7" fmlaRange="Mittarit!$B$5:$B$9" sel="3" val="0"/>
</file>

<file path=xl/ctrlProps/ctrlProp26.xml><?xml version="1.0" encoding="utf-8"?>
<formControlPr xmlns="http://schemas.microsoft.com/office/spreadsheetml/2009/9/main" objectType="Drop" dropLines="10" dropStyle="combo" dx="16" fmlaLink="Mittarit!$H$9" fmlaRange="Mittarit!$B$5:$B$9" sel="5" val="0"/>
</file>

<file path=xl/ctrlProps/ctrlProp27.xml><?xml version="1.0" encoding="utf-8"?>
<formControlPr xmlns="http://schemas.microsoft.com/office/spreadsheetml/2009/9/main" objectType="Drop" dropLines="10" dropStyle="combo" dx="16" fmlaLink="Palvelut!$L$8" fmlaRange="Palvelut!$J$8:$J$17" val="0"/>
</file>

<file path=xl/ctrlProps/ctrlProp28.xml><?xml version="1.0" encoding="utf-8"?>
<formControlPr xmlns="http://schemas.microsoft.com/office/spreadsheetml/2009/9/main" objectType="Drop" dropLines="10" dropStyle="combo" dx="16" fmlaLink="Palvelut!$L$9" fmlaRange="Palvelut!$J$8:$J$17" sel="2" val="0"/>
</file>

<file path=xl/ctrlProps/ctrlProp29.xml><?xml version="1.0" encoding="utf-8"?>
<formControlPr xmlns="http://schemas.microsoft.com/office/spreadsheetml/2009/9/main" objectType="Drop" dropLines="10" dropStyle="combo" dx="16" fmlaLink="Palvelut!$L$10" fmlaRange="Palvelut!$J$8:$J$17" sel="3" val="0"/>
</file>

<file path=xl/ctrlProps/ctrlProp3.xml><?xml version="1.0" encoding="utf-8"?>
<formControlPr xmlns="http://schemas.microsoft.com/office/spreadsheetml/2009/9/main" objectType="Drop" dropLines="10" dropStyle="combo" dx="16" fmlaLink="Palvelut!$D$9" fmlaRange="Palvelut!$B$8:$B$17" sel="2" val="0"/>
</file>

<file path=xl/ctrlProps/ctrlProp30.xml><?xml version="1.0" encoding="utf-8"?>
<formControlPr xmlns="http://schemas.microsoft.com/office/spreadsheetml/2009/9/main" objectType="Drop" dropLines="10" dropStyle="combo" dx="16" fmlaLink="Palvelut!$L$11" fmlaRange="Palvelut!$J$8:$J$17" sel="4" val="0"/>
</file>

<file path=xl/ctrlProps/ctrlProp31.xml><?xml version="1.0" encoding="utf-8"?>
<formControlPr xmlns="http://schemas.microsoft.com/office/spreadsheetml/2009/9/main" objectType="Drop" dropLines="10" dropStyle="combo" dx="16" fmlaLink="Palvelut!$L$12" fmlaRange="Palvelut!$J$8:$J$17" sel="5" val="0"/>
</file>

<file path=xl/ctrlProps/ctrlProp32.xml><?xml version="1.0" encoding="utf-8"?>
<formControlPr xmlns="http://schemas.microsoft.com/office/spreadsheetml/2009/9/main" objectType="Drop" dropLines="10" dropStyle="combo" dx="16" fmlaLink="Palvelut!$L$13" fmlaRange="Palvelut!$J$8:$J$17" sel="6" val="0"/>
</file>

<file path=xl/ctrlProps/ctrlProp33.xml><?xml version="1.0" encoding="utf-8"?>
<formControlPr xmlns="http://schemas.microsoft.com/office/spreadsheetml/2009/9/main" objectType="Drop" dropLines="10" dropStyle="combo" dx="16" fmlaLink="Palvelut!$L$14" fmlaRange="Palvelut!$J$8:$J$17" sel="7" val="0"/>
</file>

<file path=xl/ctrlProps/ctrlProp34.xml><?xml version="1.0" encoding="utf-8"?>
<formControlPr xmlns="http://schemas.microsoft.com/office/spreadsheetml/2009/9/main" objectType="Drop" dropLines="10" dropStyle="combo" dx="16" fmlaLink="Palvelut!$L$15" fmlaRange="Palvelut!$J$8:$J$17" sel="8" val="0"/>
</file>

<file path=xl/ctrlProps/ctrlProp35.xml><?xml version="1.0" encoding="utf-8"?>
<formControlPr xmlns="http://schemas.microsoft.com/office/spreadsheetml/2009/9/main" objectType="Drop" dropLines="10" dropStyle="combo" dx="16" fmlaLink="Palvelut!$L$16" fmlaRange="Palvelut!$J$8:$J$17" sel="9" val="0"/>
</file>

<file path=xl/ctrlProps/ctrlProp36.xml><?xml version="1.0" encoding="utf-8"?>
<formControlPr xmlns="http://schemas.microsoft.com/office/spreadsheetml/2009/9/main" objectType="Drop" dropLines="10" dropStyle="combo" dx="16" fmlaLink="Palvelut!$L$17" fmlaRange="Palvelut!$J$8:$J$17" sel="10" val="0"/>
</file>

<file path=xl/ctrlProps/ctrlProp4.xml><?xml version="1.0" encoding="utf-8"?>
<formControlPr xmlns="http://schemas.microsoft.com/office/spreadsheetml/2009/9/main" objectType="Drop" dropLines="10" dropStyle="combo" dx="16" fmlaLink="Palvelut!$D$10" fmlaRange="Palvelut!$B$8:$B$17" sel="3" val="0"/>
</file>

<file path=xl/ctrlProps/ctrlProp5.xml><?xml version="1.0" encoding="utf-8"?>
<formControlPr xmlns="http://schemas.microsoft.com/office/spreadsheetml/2009/9/main" objectType="Drop" dropLines="10" dropStyle="combo" dx="16" fmlaLink="Palvelut!$D$11" fmlaRange="Palvelut!$B$8:$B$17" sel="4" val="0"/>
</file>

<file path=xl/ctrlProps/ctrlProp6.xml><?xml version="1.0" encoding="utf-8"?>
<formControlPr xmlns="http://schemas.microsoft.com/office/spreadsheetml/2009/9/main" objectType="Drop" dropLines="10" dropStyle="combo" dx="16" fmlaLink="Palvelut!$D$12" fmlaRange="Palvelut!$B$8:$B$17" sel="5" val="0"/>
</file>

<file path=xl/ctrlProps/ctrlProp7.xml><?xml version="1.0" encoding="utf-8"?>
<formControlPr xmlns="http://schemas.microsoft.com/office/spreadsheetml/2009/9/main" objectType="Drop" dropLines="10" dropStyle="combo" dx="16" fmlaLink="Palvelut!$D$13" fmlaRange="Palvelut!$B$8:$B$17" sel="6" val="0"/>
</file>

<file path=xl/ctrlProps/ctrlProp8.xml><?xml version="1.0" encoding="utf-8"?>
<formControlPr xmlns="http://schemas.microsoft.com/office/spreadsheetml/2009/9/main" objectType="Drop" dropLines="10" dropStyle="combo" dx="16" fmlaLink="Palvelut!$D$14" fmlaRange="Palvelut!$B$8:$B$17" sel="7" val="0"/>
</file>

<file path=xl/ctrlProps/ctrlProp9.xml><?xml version="1.0" encoding="utf-8"?>
<formControlPr xmlns="http://schemas.microsoft.com/office/spreadsheetml/2009/9/main" objectType="Drop" dropLines="10" dropStyle="combo" dx="16" fmlaLink="Palvelut!$D$15" fmlaRange="Palvelut!$B$8:$B$17" sel="8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6</xdr:row>
      <xdr:rowOff>76200</xdr:rowOff>
    </xdr:from>
    <xdr:to>
      <xdr:col>15</xdr:col>
      <xdr:colOff>504825</xdr:colOff>
      <xdr:row>38</xdr:row>
      <xdr:rowOff>76200</xdr:rowOff>
    </xdr:to>
    <xdr:sp macro="" textlink="">
      <xdr:nvSpPr>
        <xdr:cNvPr id="2" name="Tekstiruutu 1"/>
        <xdr:cNvSpPr txBox="1"/>
      </xdr:nvSpPr>
      <xdr:spPr>
        <a:xfrm>
          <a:off x="695325" y="1085850"/>
          <a:ext cx="8953500" cy="421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	</a:t>
          </a:r>
        </a:p>
        <a:p>
          <a:r>
            <a:rPr lang="fi-FI" sz="1100"/>
            <a:t>Taloudellisen</a:t>
          </a:r>
          <a:r>
            <a:rPr lang="fi-FI" sz="1100" baseline="0"/>
            <a:t> kustannusvertailu- ja -hyötymallin tarkoitus on havainnollistaa varhaisen puuttumisen merkitystä ja hyötyjä. Tarkoitus ei ole</a:t>
          </a:r>
        </a:p>
        <a:p>
          <a:r>
            <a:rPr lang="fi-FI" sz="1100" baseline="0"/>
            <a:t>ei ole esittää ratkaisuja vaan tuottaa apuvälineitä ajatteluun kuinka voidaan osoittaa ketkä ovat avun tarpeessa ja missä vaiheessa esiintyviin</a:t>
          </a:r>
        </a:p>
        <a:p>
          <a:r>
            <a:rPr lang="fi-FI" sz="1100" baseline="0"/>
            <a:t>ongelmiin tulisi puuttua.  Malli mukailee Case-tarinan kulkua.  </a:t>
          </a:r>
        </a:p>
        <a:p>
          <a:endParaRPr lang="fi-FI" sz="1100" baseline="0"/>
        </a:p>
        <a:p>
          <a:r>
            <a:rPr lang="fi-FI" sz="1100" baseline="0"/>
            <a:t>Malli ei ole tekniseltä toteutukseltaan sellainen, että sitä voitaisiin sellaisenaan hyödyntää todellisissa palvelutilanteissa. Mallin avulla</a:t>
          </a:r>
          <a:br>
            <a:rPr lang="fi-FI" sz="1100" baseline="0"/>
          </a:br>
          <a:r>
            <a:rPr lang="fi-FI" sz="1100" baseline="0"/>
            <a:t>voidaan simuloida ja tuoda esille taloudellista ajattelua päätöksentekijöille ja henkilöstölle. Valitut mittarit ja esitetyt arvot mukailevat</a:t>
          </a:r>
        </a:p>
        <a:p>
          <a:r>
            <a:rPr lang="fi-FI" sz="1100" baseline="0"/>
            <a:t>Case-tarinan kulkua. 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aseline="0"/>
            <a:t>Yhteiset palvelut, kohdennetut palvelut ja vaativa tuki ovat jokainen kuvattuna omilla välilehdillä.</a:t>
          </a:r>
        </a:p>
        <a:p>
          <a:r>
            <a:rPr lang="fi-FI" sz="1100" baseline="0"/>
            <a:t>Tilannekuvaukset, eri vaiheessa käytetyt mittarit ja tarvetta vastaavat toimenpiteet ja niistä syntyvät välittömät kustannukset on kirjattu näkyviin.</a:t>
          </a:r>
        </a:p>
        <a:p>
          <a:endParaRPr lang="fi-FI" sz="1100" baseline="0"/>
        </a:p>
        <a:p>
          <a:r>
            <a:rPr lang="fi-FI" sz="1100" baseline="0"/>
            <a:t>Kustannusvertailu- välilehdellä on havainnollistettu ja vertailtu graafisesti kustannuksia yhteisten palveluiden, kohdennettujen palveluiden ja </a:t>
          </a:r>
          <a:br>
            <a:rPr lang="fi-FI" sz="1100" baseline="0"/>
          </a:br>
          <a:r>
            <a:rPr lang="fi-FI" sz="1100" baseline="0"/>
            <a:t>vaativan tuen välillä. Vertailu sellaisenaan on jo ajatuksia herättävä.</a:t>
          </a:r>
        </a:p>
        <a:p>
          <a:endParaRPr lang="fi-FI" sz="1100" baseline="0"/>
        </a:p>
        <a:p>
          <a:r>
            <a:rPr lang="fi-FI" sz="1100" baseline="0"/>
            <a:t>Mallissa on esitetty myös kustannushyötylaskelma - ja kaavio kumulatiivisesta taloudellisesta hyödystä, mikäli Case-tarinassa kuvattu henkilö</a:t>
          </a:r>
        </a:p>
        <a:p>
          <a:r>
            <a:rPr lang="fi-FI" sz="1100" baseline="0"/>
            <a:t>saa säännöllisen tarvitsemansa riittävän tuen ja ammattiavun niin, ettei hän ajaudu kohdennettujen ja vaativan tuen palveluiden piiriin.</a:t>
          </a:r>
        </a:p>
        <a:p>
          <a:r>
            <a:rPr lang="fi-FI" sz="1100" baseline="0"/>
            <a:t>Kustannushyötyjä on kuvattu seuraavilta kymmeneltä vuodelta ja tulevaisuudessa saatavat kustannussäästöt on diskontattu 7 % laskentakorolla.</a:t>
          </a:r>
          <a:br>
            <a:rPr lang="fi-FI" sz="1100" baseline="0"/>
          </a:br>
          <a:r>
            <a:rPr lang="fi-FI" sz="1100" baseline="0"/>
            <a:t>Kustannushyödyksi on laskettu vain välittömät kohdennettujen palveluiden ja vaativan tuen vaatimat kustannukset, mikäli niitä ei syntyisi.</a:t>
          </a:r>
        </a:p>
        <a:p>
          <a:endParaRPr lang="fi-FI" sz="1100" baseline="0"/>
        </a:p>
        <a:p>
          <a:r>
            <a:rPr lang="fi-FI" sz="1100" b="1" baseline="0"/>
            <a:t>Lisäinfo lyhenteistä:</a:t>
          </a:r>
        </a:p>
        <a:p>
          <a:endParaRPr lang="fi-FI" sz="1100" baseline="0"/>
        </a:p>
        <a:p>
          <a:r>
            <a:rPr lang="fi-FI" sz="1100" baseline="0"/>
            <a:t>PTP, Palveluntarve päättyy = </a:t>
          </a:r>
        </a:p>
        <a:p>
          <a:r>
            <a:rPr lang="fi-FI" sz="1100" baseline="0"/>
            <a:t>palvelunkäyttäjä saa tarvitsemansa tuen ja ammattiavun tarve päättyy kyseiseen kohtaan (tarina loppuu). </a:t>
          </a:r>
        </a:p>
        <a:p>
          <a:endParaRPr lang="fi-FI" sz="1100" baseline="0"/>
        </a:p>
        <a:p>
          <a:r>
            <a:rPr lang="fi-FI" sz="1100" baseline="0"/>
            <a:t>LTT, Lisätuentarve =</a:t>
          </a:r>
        </a:p>
        <a:p>
          <a:r>
            <a:rPr lang="fi-FI" sz="1100" baseline="0"/>
            <a:t>tukimuoto ei riitä, vaan palvelunkäyttäjä tarvitsee enemmän tukea välittömästi eri ammattilaisilta sosiaali- ja terveydenhuollossa (tarina jatkuu). </a:t>
          </a:r>
        </a:p>
        <a:p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9</xdr:row>
          <xdr:rowOff>99060</xdr:rowOff>
        </xdr:from>
        <xdr:to>
          <xdr:col>11</xdr:col>
          <xdr:colOff>571500</xdr:colOff>
          <xdr:row>10</xdr:row>
          <xdr:rowOff>152400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85725</xdr:colOff>
      <xdr:row>6</xdr:row>
      <xdr:rowOff>142875</xdr:rowOff>
    </xdr:from>
    <xdr:to>
      <xdr:col>15</xdr:col>
      <xdr:colOff>409575</xdr:colOff>
      <xdr:row>33</xdr:row>
      <xdr:rowOff>38100</xdr:rowOff>
    </xdr:to>
    <xdr:sp macro="" textlink="">
      <xdr:nvSpPr>
        <xdr:cNvPr id="3" name="Suorakulmio 2"/>
        <xdr:cNvSpPr/>
      </xdr:nvSpPr>
      <xdr:spPr>
        <a:xfrm>
          <a:off x="4962525" y="1123950"/>
          <a:ext cx="4591050" cy="24860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1</xdr:col>
      <xdr:colOff>200025</xdr:colOff>
      <xdr:row>6</xdr:row>
      <xdr:rowOff>142875</xdr:rowOff>
    </xdr:from>
    <xdr:to>
      <xdr:col>8</xdr:col>
      <xdr:colOff>47625</xdr:colOff>
      <xdr:row>33</xdr:row>
      <xdr:rowOff>38100</xdr:rowOff>
    </xdr:to>
    <xdr:sp macro="" textlink="">
      <xdr:nvSpPr>
        <xdr:cNvPr id="15" name="Suorakulmio 14"/>
        <xdr:cNvSpPr/>
      </xdr:nvSpPr>
      <xdr:spPr>
        <a:xfrm>
          <a:off x="809625" y="1123950"/>
          <a:ext cx="4114800" cy="24860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114300</xdr:rowOff>
        </xdr:from>
        <xdr:to>
          <xdr:col>4</xdr:col>
          <xdr:colOff>220980</xdr:colOff>
          <xdr:row>10</xdr:row>
          <xdr:rowOff>152400</xdr:rowOff>
        </xdr:to>
        <xdr:sp macro="" textlink="">
          <xdr:nvSpPr>
            <xdr:cNvPr id="10263" name="Drop Down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99060</xdr:rowOff>
        </xdr:from>
        <xdr:to>
          <xdr:col>11</xdr:col>
          <xdr:colOff>571500</xdr:colOff>
          <xdr:row>12</xdr:row>
          <xdr:rowOff>152400</xdr:rowOff>
        </xdr:to>
        <xdr:sp macro="" textlink="">
          <xdr:nvSpPr>
            <xdr:cNvPr id="10275" name="Drop Down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594360</xdr:colOff>
          <xdr:row>13</xdr:row>
          <xdr:rowOff>99060</xdr:rowOff>
        </xdr:from>
        <xdr:to>
          <xdr:col>11</xdr:col>
          <xdr:colOff>563880</xdr:colOff>
          <xdr:row>14</xdr:row>
          <xdr:rowOff>152400</xdr:rowOff>
        </xdr:to>
        <xdr:sp macro="" textlink="">
          <xdr:nvSpPr>
            <xdr:cNvPr id="10277" name="Drop Down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601980</xdr:colOff>
          <xdr:row>15</xdr:row>
          <xdr:rowOff>121920</xdr:rowOff>
        </xdr:from>
        <xdr:to>
          <xdr:col>11</xdr:col>
          <xdr:colOff>556260</xdr:colOff>
          <xdr:row>17</xdr:row>
          <xdr:rowOff>0</xdr:rowOff>
        </xdr:to>
        <xdr:sp macro="" textlink="">
          <xdr:nvSpPr>
            <xdr:cNvPr id="10278" name="Drop Down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601980</xdr:colOff>
          <xdr:row>17</xdr:row>
          <xdr:rowOff>106680</xdr:rowOff>
        </xdr:from>
        <xdr:to>
          <xdr:col>11</xdr:col>
          <xdr:colOff>563880</xdr:colOff>
          <xdr:row>19</xdr:row>
          <xdr:rowOff>0</xdr:rowOff>
        </xdr:to>
        <xdr:sp macro="" textlink="">
          <xdr:nvSpPr>
            <xdr:cNvPr id="10279" name="Drop Down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594360</xdr:colOff>
          <xdr:row>19</xdr:row>
          <xdr:rowOff>106680</xdr:rowOff>
        </xdr:from>
        <xdr:to>
          <xdr:col>11</xdr:col>
          <xdr:colOff>563880</xdr:colOff>
          <xdr:row>20</xdr:row>
          <xdr:rowOff>144780</xdr:rowOff>
        </xdr:to>
        <xdr:sp macro="" textlink="">
          <xdr:nvSpPr>
            <xdr:cNvPr id="10280" name="Drop Down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601980</xdr:colOff>
          <xdr:row>21</xdr:row>
          <xdr:rowOff>106680</xdr:rowOff>
        </xdr:from>
        <xdr:to>
          <xdr:col>11</xdr:col>
          <xdr:colOff>556260</xdr:colOff>
          <xdr:row>22</xdr:row>
          <xdr:rowOff>152400</xdr:rowOff>
        </xdr:to>
        <xdr:sp macro="" textlink="">
          <xdr:nvSpPr>
            <xdr:cNvPr id="10281" name="Drop Down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23</xdr:row>
          <xdr:rowOff>99060</xdr:rowOff>
        </xdr:from>
        <xdr:to>
          <xdr:col>11</xdr:col>
          <xdr:colOff>571500</xdr:colOff>
          <xdr:row>24</xdr:row>
          <xdr:rowOff>144780</xdr:rowOff>
        </xdr:to>
        <xdr:sp macro="" textlink="">
          <xdr:nvSpPr>
            <xdr:cNvPr id="10282" name="Drop Down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601980</xdr:colOff>
          <xdr:row>25</xdr:row>
          <xdr:rowOff>106680</xdr:rowOff>
        </xdr:from>
        <xdr:to>
          <xdr:col>11</xdr:col>
          <xdr:colOff>563880</xdr:colOff>
          <xdr:row>26</xdr:row>
          <xdr:rowOff>144780</xdr:rowOff>
        </xdr:to>
        <xdr:sp macro="" textlink="">
          <xdr:nvSpPr>
            <xdr:cNvPr id="10283" name="Drop Down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601980</xdr:colOff>
          <xdr:row>27</xdr:row>
          <xdr:rowOff>114300</xdr:rowOff>
        </xdr:from>
        <xdr:to>
          <xdr:col>11</xdr:col>
          <xdr:colOff>556260</xdr:colOff>
          <xdr:row>29</xdr:row>
          <xdr:rowOff>7620</xdr:rowOff>
        </xdr:to>
        <xdr:sp macro="" textlink="">
          <xdr:nvSpPr>
            <xdr:cNvPr id="10284" name="Drop Down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561975</xdr:colOff>
      <xdr:row>11</xdr:row>
      <xdr:rowOff>114300</xdr:rowOff>
    </xdr:from>
    <xdr:to>
      <xdr:col>7</xdr:col>
      <xdr:colOff>266700</xdr:colOff>
      <xdr:row>18</xdr:row>
      <xdr:rowOff>76200</xdr:rowOff>
    </xdr:to>
    <xdr:graphicFrame macro="">
      <xdr:nvGraphicFramePr>
        <xdr:cNvPr id="5" name="Kaavi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13</xdr:row>
      <xdr:rowOff>152400</xdr:rowOff>
    </xdr:from>
    <xdr:to>
      <xdr:col>4</xdr:col>
      <xdr:colOff>171450</xdr:colOff>
      <xdr:row>18</xdr:row>
      <xdr:rowOff>47625</xdr:rowOff>
    </xdr:to>
    <xdr:cxnSp macro="">
      <xdr:nvCxnSpPr>
        <xdr:cNvPr id="9" name="Suora yhdysviiva 8"/>
        <xdr:cNvCxnSpPr/>
      </xdr:nvCxnSpPr>
      <xdr:spPr>
        <a:xfrm>
          <a:off x="2600325" y="2266950"/>
          <a:ext cx="9525" cy="704850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214312</xdr:colOff>
      <xdr:row>33</xdr:row>
      <xdr:rowOff>111130</xdr:rowOff>
    </xdr:from>
    <xdr:to>
      <xdr:col>15</xdr:col>
      <xdr:colOff>412749</xdr:colOff>
      <xdr:row>59</xdr:row>
      <xdr:rowOff>15881</xdr:rowOff>
    </xdr:to>
    <xdr:sp macro="" textlink="">
      <xdr:nvSpPr>
        <xdr:cNvPr id="2" name="Tekstiruutu 1"/>
        <xdr:cNvSpPr txBox="1"/>
      </xdr:nvSpPr>
      <xdr:spPr>
        <a:xfrm>
          <a:off x="825500" y="5080005"/>
          <a:ext cx="8755062" cy="1022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  <a:p>
          <a:r>
            <a:rPr lang="fi-FI" sz="1100"/>
            <a:t>Alkoholin runsas käyttö otetaan puheeksi muun terveyskeskuskäynnin yhteydessä, mini-interventio (sairaanhoitaja). </a:t>
          </a:r>
        </a:p>
        <a:p>
          <a:endParaRPr lang="fi-FI" sz="1100"/>
        </a:p>
        <a:p>
          <a:r>
            <a:rPr lang="fi-FI" sz="1100"/>
            <a:t>1. PTP: Nainen havahtuu tilanteeseen ja muuttaa alkoholin käyttötottumuksiaan sairaanhoitajakäynnin jälkeen. Tämä todetaan 6 kk:n jälkeen edellisestä puheeksiotosta. </a:t>
          </a:r>
        </a:p>
        <a:p>
          <a:endParaRPr lang="fi-FI" sz="1100"/>
        </a:p>
        <a:p>
          <a:r>
            <a:rPr lang="fi-FI" sz="1100"/>
            <a:t>2. LTT: Alkoholin runsas käyttö jatkuu puheeksiotosta huolimatta. Tämä todetaan 6 kk:n jälkeen edellisestä puheeksiotosta</a:t>
          </a:r>
          <a:r>
            <a:rPr lang="fi-FI" sz="1100" baseline="0"/>
            <a:t>.</a:t>
          </a:r>
        </a:p>
        <a:p>
          <a:endParaRPr lang="fi-FI" sz="1100" baseline="0"/>
        </a:p>
        <a:p>
          <a:r>
            <a:rPr lang="fi-FI" sz="1100" baseline="0"/>
            <a:t> Asiakas saa tässä vaiheessa Audit C testistä 7 pistettä ja hänet ohjataan päihdesairaanhoitajan vastaanotolle ja tavoitteena on päihteettömyys.</a:t>
          </a:r>
        </a:p>
        <a:p>
          <a:r>
            <a:rPr lang="fi-FI" sz="1100" baseline="0"/>
            <a:t> Asiakas ohjataan kohdennettujen palveluiden piiriin.</a:t>
          </a:r>
        </a:p>
        <a:p>
          <a:endParaRPr lang="fi-FI" sz="1100" baseline="0"/>
        </a:p>
        <a:p>
          <a:endParaRPr lang="fi-FI" sz="1100" baseline="0"/>
        </a:p>
        <a:p>
          <a:r>
            <a:rPr lang="fi-FI" sz="1100"/>
            <a:t> </a:t>
          </a:r>
        </a:p>
        <a:p>
          <a:r>
            <a:rPr lang="fi-FI" sz="1100"/>
            <a:t>	</a:t>
          </a:r>
        </a:p>
        <a:p>
          <a:endParaRPr lang="fi-FI" sz="1100"/>
        </a:p>
        <a:p>
          <a:endParaRPr lang="fi-FI" sz="1100"/>
        </a:p>
        <a:p>
          <a:endParaRPr lang="fi-FI" sz="1100"/>
        </a:p>
      </xdr:txBody>
    </xdr:sp>
    <xdr:clientData/>
  </xdr:twoCellAnchor>
  <xdr:twoCellAnchor>
    <xdr:from>
      <xdr:col>12</xdr:col>
      <xdr:colOff>587375</xdr:colOff>
      <xdr:row>9</xdr:row>
      <xdr:rowOff>111125</xdr:rowOff>
    </xdr:from>
    <xdr:to>
      <xdr:col>15</xdr:col>
      <xdr:colOff>357187</xdr:colOff>
      <xdr:row>31</xdr:row>
      <xdr:rowOff>15875</xdr:rowOff>
    </xdr:to>
    <xdr:sp macro="" textlink="">
      <xdr:nvSpPr>
        <xdr:cNvPr id="4" name="Tekstiruutu 3"/>
        <xdr:cNvSpPr txBox="1"/>
      </xdr:nvSpPr>
      <xdr:spPr>
        <a:xfrm>
          <a:off x="7921625" y="1587500"/>
          <a:ext cx="1603375" cy="339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/>
            <a:t>TK/Sairaanhoitaja 67 € (käyntejä 2) = 134 € 	</a:t>
          </a:r>
        </a:p>
        <a:p>
          <a:endParaRPr lang="fi-FI" sz="1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7</xdr:row>
      <xdr:rowOff>0</xdr:rowOff>
    </xdr:from>
    <xdr:to>
      <xdr:col>8</xdr:col>
      <xdr:colOff>47625</xdr:colOff>
      <xdr:row>44</xdr:row>
      <xdr:rowOff>152400</xdr:rowOff>
    </xdr:to>
    <xdr:sp macro="" textlink="">
      <xdr:nvSpPr>
        <xdr:cNvPr id="16" name="Suorakulmio 15"/>
        <xdr:cNvSpPr/>
      </xdr:nvSpPr>
      <xdr:spPr>
        <a:xfrm>
          <a:off x="809625" y="3857625"/>
          <a:ext cx="4114800" cy="62103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8</xdr:col>
      <xdr:colOff>95250</xdr:colOff>
      <xdr:row>7</xdr:row>
      <xdr:rowOff>0</xdr:rowOff>
    </xdr:from>
    <xdr:to>
      <xdr:col>15</xdr:col>
      <xdr:colOff>419100</xdr:colOff>
      <xdr:row>44</xdr:row>
      <xdr:rowOff>152400</xdr:rowOff>
    </xdr:to>
    <xdr:sp macro="" textlink="">
      <xdr:nvSpPr>
        <xdr:cNvPr id="17" name="Suorakulmio 16"/>
        <xdr:cNvSpPr/>
      </xdr:nvSpPr>
      <xdr:spPr>
        <a:xfrm>
          <a:off x="4972050" y="3857625"/>
          <a:ext cx="4591050" cy="62103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601980</xdr:colOff>
          <xdr:row>9</xdr:row>
          <xdr:rowOff>106680</xdr:rowOff>
        </xdr:from>
        <xdr:to>
          <xdr:col>4</xdr:col>
          <xdr:colOff>213360</xdr:colOff>
          <xdr:row>10</xdr:row>
          <xdr:rowOff>144780</xdr:rowOff>
        </xdr:to>
        <xdr:sp macro="" textlink="">
          <xdr:nvSpPr>
            <xdr:cNvPr id="21516" name="Drop Down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590550</xdr:colOff>
      <xdr:row>11</xdr:row>
      <xdr:rowOff>133350</xdr:rowOff>
    </xdr:from>
    <xdr:to>
      <xdr:col>7</xdr:col>
      <xdr:colOff>295275</xdr:colOff>
      <xdr:row>18</xdr:row>
      <xdr:rowOff>95250</xdr:rowOff>
    </xdr:to>
    <xdr:graphicFrame macro="">
      <xdr:nvGraphicFramePr>
        <xdr:cNvPr id="19" name="Kaavi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24</xdr:row>
      <xdr:rowOff>0</xdr:rowOff>
    </xdr:from>
    <xdr:to>
      <xdr:col>7</xdr:col>
      <xdr:colOff>314325</xdr:colOff>
      <xdr:row>30</xdr:row>
      <xdr:rowOff>123825</xdr:rowOff>
    </xdr:to>
    <xdr:graphicFrame macro="">
      <xdr:nvGraphicFramePr>
        <xdr:cNvPr id="20" name="Kaavi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114300</xdr:rowOff>
        </xdr:from>
        <xdr:to>
          <xdr:col>4</xdr:col>
          <xdr:colOff>220980</xdr:colOff>
          <xdr:row>22</xdr:row>
          <xdr:rowOff>152400</xdr:rowOff>
        </xdr:to>
        <xdr:sp macro="" textlink="">
          <xdr:nvSpPr>
            <xdr:cNvPr id="21517" name="Drop Down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601980</xdr:colOff>
          <xdr:row>33</xdr:row>
          <xdr:rowOff>121920</xdr:rowOff>
        </xdr:from>
        <xdr:to>
          <xdr:col>4</xdr:col>
          <xdr:colOff>213360</xdr:colOff>
          <xdr:row>35</xdr:row>
          <xdr:rowOff>0</xdr:rowOff>
        </xdr:to>
        <xdr:sp macro="" textlink="">
          <xdr:nvSpPr>
            <xdr:cNvPr id="21518" name="Drop Down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19050</xdr:colOff>
      <xdr:row>36</xdr:row>
      <xdr:rowOff>0</xdr:rowOff>
    </xdr:from>
    <xdr:to>
      <xdr:col>7</xdr:col>
      <xdr:colOff>333375</xdr:colOff>
      <xdr:row>42</xdr:row>
      <xdr:rowOff>123825</xdr:rowOff>
    </xdr:to>
    <xdr:graphicFrame macro="">
      <xdr:nvGraphicFramePr>
        <xdr:cNvPr id="23" name="Kaavi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9</xdr:row>
          <xdr:rowOff>106680</xdr:rowOff>
        </xdr:from>
        <xdr:to>
          <xdr:col>11</xdr:col>
          <xdr:colOff>609600</xdr:colOff>
          <xdr:row>10</xdr:row>
          <xdr:rowOff>152400</xdr:rowOff>
        </xdr:to>
        <xdr:sp macro="" textlink="">
          <xdr:nvSpPr>
            <xdr:cNvPr id="21519" name="Drop Down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11</xdr:row>
          <xdr:rowOff>106680</xdr:rowOff>
        </xdr:from>
        <xdr:to>
          <xdr:col>11</xdr:col>
          <xdr:colOff>601980</xdr:colOff>
          <xdr:row>12</xdr:row>
          <xdr:rowOff>152400</xdr:rowOff>
        </xdr:to>
        <xdr:sp macro="" textlink="">
          <xdr:nvSpPr>
            <xdr:cNvPr id="21520" name="Drop Down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13</xdr:row>
          <xdr:rowOff>106680</xdr:rowOff>
        </xdr:from>
        <xdr:to>
          <xdr:col>11</xdr:col>
          <xdr:colOff>601980</xdr:colOff>
          <xdr:row>14</xdr:row>
          <xdr:rowOff>144780</xdr:rowOff>
        </xdr:to>
        <xdr:sp macro="" textlink="">
          <xdr:nvSpPr>
            <xdr:cNvPr id="21521" name="Drop Down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15</xdr:row>
          <xdr:rowOff>106680</xdr:rowOff>
        </xdr:from>
        <xdr:to>
          <xdr:col>11</xdr:col>
          <xdr:colOff>601980</xdr:colOff>
          <xdr:row>16</xdr:row>
          <xdr:rowOff>152400</xdr:rowOff>
        </xdr:to>
        <xdr:sp macro="" textlink="">
          <xdr:nvSpPr>
            <xdr:cNvPr id="21522" name="Drop Down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17</xdr:row>
          <xdr:rowOff>106680</xdr:rowOff>
        </xdr:from>
        <xdr:to>
          <xdr:col>11</xdr:col>
          <xdr:colOff>594360</xdr:colOff>
          <xdr:row>18</xdr:row>
          <xdr:rowOff>152400</xdr:rowOff>
        </xdr:to>
        <xdr:sp macro="" textlink="">
          <xdr:nvSpPr>
            <xdr:cNvPr id="21523" name="Drop Down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19</xdr:row>
          <xdr:rowOff>99060</xdr:rowOff>
        </xdr:from>
        <xdr:to>
          <xdr:col>11</xdr:col>
          <xdr:colOff>601980</xdr:colOff>
          <xdr:row>20</xdr:row>
          <xdr:rowOff>137160</xdr:rowOff>
        </xdr:to>
        <xdr:sp macro="" textlink="">
          <xdr:nvSpPr>
            <xdr:cNvPr id="21524" name="Drop Down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121920</xdr:rowOff>
        </xdr:from>
        <xdr:to>
          <xdr:col>11</xdr:col>
          <xdr:colOff>594360</xdr:colOff>
          <xdr:row>23</xdr:row>
          <xdr:rowOff>0</xdr:rowOff>
        </xdr:to>
        <xdr:sp macro="" textlink="">
          <xdr:nvSpPr>
            <xdr:cNvPr id="21525" name="Drop Down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23</xdr:row>
          <xdr:rowOff>121920</xdr:rowOff>
        </xdr:from>
        <xdr:to>
          <xdr:col>11</xdr:col>
          <xdr:colOff>601980</xdr:colOff>
          <xdr:row>25</xdr:row>
          <xdr:rowOff>22860</xdr:rowOff>
        </xdr:to>
        <xdr:sp macro="" textlink="">
          <xdr:nvSpPr>
            <xdr:cNvPr id="21526" name="Drop Down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25</xdr:row>
          <xdr:rowOff>144780</xdr:rowOff>
        </xdr:from>
        <xdr:to>
          <xdr:col>11</xdr:col>
          <xdr:colOff>594360</xdr:colOff>
          <xdr:row>27</xdr:row>
          <xdr:rowOff>22860</xdr:rowOff>
        </xdr:to>
        <xdr:sp macro="" textlink="">
          <xdr:nvSpPr>
            <xdr:cNvPr id="21527" name="Drop Down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27</xdr:row>
          <xdr:rowOff>137160</xdr:rowOff>
        </xdr:from>
        <xdr:to>
          <xdr:col>11</xdr:col>
          <xdr:colOff>579120</xdr:colOff>
          <xdr:row>29</xdr:row>
          <xdr:rowOff>30480</xdr:rowOff>
        </xdr:to>
        <xdr:sp macro="" textlink="">
          <xdr:nvSpPr>
            <xdr:cNvPr id="21528" name="Drop Down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581025</xdr:colOff>
      <xdr:row>14</xdr:row>
      <xdr:rowOff>28575</xdr:rowOff>
    </xdr:from>
    <xdr:to>
      <xdr:col>2</xdr:col>
      <xdr:colOff>581026</xdr:colOff>
      <xdr:row>18</xdr:row>
      <xdr:rowOff>57150</xdr:rowOff>
    </xdr:to>
    <xdr:cxnSp macro="">
      <xdr:nvCxnSpPr>
        <xdr:cNvPr id="40" name="Suora yhdysviiva 39"/>
        <xdr:cNvCxnSpPr/>
      </xdr:nvCxnSpPr>
      <xdr:spPr>
        <a:xfrm flipH="1">
          <a:off x="1800225" y="5086350"/>
          <a:ext cx="1" cy="67627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26</xdr:row>
      <xdr:rowOff>57150</xdr:rowOff>
    </xdr:from>
    <xdr:to>
      <xdr:col>3</xdr:col>
      <xdr:colOff>152402</xdr:colOff>
      <xdr:row>30</xdr:row>
      <xdr:rowOff>57150</xdr:rowOff>
    </xdr:to>
    <xdr:cxnSp macro="">
      <xdr:nvCxnSpPr>
        <xdr:cNvPr id="41" name="Suora yhdysviiva 40"/>
        <xdr:cNvCxnSpPr/>
      </xdr:nvCxnSpPr>
      <xdr:spPr>
        <a:xfrm flipH="1">
          <a:off x="1981200" y="7058025"/>
          <a:ext cx="2" cy="647700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38</xdr:row>
      <xdr:rowOff>57150</xdr:rowOff>
    </xdr:from>
    <xdr:to>
      <xdr:col>3</xdr:col>
      <xdr:colOff>152401</xdr:colOff>
      <xdr:row>42</xdr:row>
      <xdr:rowOff>76200</xdr:rowOff>
    </xdr:to>
    <xdr:cxnSp macro="">
      <xdr:nvCxnSpPr>
        <xdr:cNvPr id="42" name="Suora yhdysviiva 41"/>
        <xdr:cNvCxnSpPr/>
      </xdr:nvCxnSpPr>
      <xdr:spPr>
        <a:xfrm flipH="1">
          <a:off x="1971675" y="9001125"/>
          <a:ext cx="9526" cy="666750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198438</xdr:colOff>
      <xdr:row>45</xdr:row>
      <xdr:rowOff>79375</xdr:rowOff>
    </xdr:from>
    <xdr:to>
      <xdr:col>15</xdr:col>
      <xdr:colOff>396875</xdr:colOff>
      <xdr:row>60</xdr:row>
      <xdr:rowOff>55562</xdr:rowOff>
    </xdr:to>
    <xdr:sp macro="" textlink="">
      <xdr:nvSpPr>
        <xdr:cNvPr id="56" name="Tekstiruutu 55"/>
        <xdr:cNvSpPr txBox="1"/>
      </xdr:nvSpPr>
      <xdr:spPr>
        <a:xfrm>
          <a:off x="809626" y="7429500"/>
          <a:ext cx="8755062" cy="2357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  <a:p>
          <a:r>
            <a:rPr lang="fi-FI" sz="1100"/>
            <a:t>Asiakas ohjataan päihdesairaanhoitajan vastaanotolle ja tavoitteena on päihteettömyys. </a:t>
          </a:r>
        </a:p>
        <a:p>
          <a:endParaRPr lang="fi-FI" sz="1100"/>
        </a:p>
        <a:p>
          <a:r>
            <a:rPr lang="fi-FI" sz="1100"/>
            <a:t>Samalla kartoitetaan mahdolliset mielenterveyden riskit, jotka vaikuttavat alkoholin liikakäyttöön (esim. hoitamaton masennus). </a:t>
          </a:r>
        </a:p>
        <a:p>
          <a:r>
            <a:rPr lang="fi-FI" sz="1100"/>
            <a:t>Asiakasta informoidaan päihdesairaanhoitajan vastaanotolla AA-kerhon toiminnasta. Asiakas saa Audit, SADD ja BDI testeistä kriittisen pistemäärän ylittävät arvot. </a:t>
          </a:r>
        </a:p>
        <a:p>
          <a:endParaRPr lang="fi-FI" sz="1100"/>
        </a:p>
        <a:p>
          <a:r>
            <a:rPr lang="fi-FI" sz="1100"/>
            <a:t>1. PTP: Päihdesairaanhoitajan käyntien (10 käyntiä) jälkeen nainen tunnistaa ongelmakäytön ja lopettaa juomisen. </a:t>
          </a:r>
          <a:br>
            <a:rPr lang="fi-FI" sz="1100"/>
          </a:br>
          <a:r>
            <a:rPr lang="fi-FI" sz="1100"/>
            <a:t>Hän aloittaa säännölliset käynnit AA-kerhossa, josta hän saa tukea päihteettömyyteen. </a:t>
          </a:r>
        </a:p>
        <a:p>
          <a:endParaRPr lang="fi-FI" sz="1100"/>
        </a:p>
        <a:p>
          <a:r>
            <a:rPr lang="fi-FI" sz="1100"/>
            <a:t>2. LTT: Päihteettömyys ei onnistu avopalveluissa, alkoholin runsas käyttö jatkuu ja heikentää myös muuta terveyttä.</a:t>
          </a:r>
        </a:p>
        <a:p>
          <a:r>
            <a:rPr lang="fi-FI" sz="1100" baseline="0"/>
            <a:t>Asiakas ohjataan vaativan tuen palveluiden piiriin.</a:t>
          </a:r>
        </a:p>
        <a:p>
          <a:endParaRPr lang="fi-FI" sz="1100" baseline="0"/>
        </a:p>
        <a:p>
          <a:endParaRPr lang="fi-FI" sz="1100" baseline="0"/>
        </a:p>
        <a:p>
          <a:endParaRPr lang="fi-FI" sz="1100"/>
        </a:p>
        <a:p>
          <a:endParaRPr lang="fi-FI" sz="1100"/>
        </a:p>
        <a:p>
          <a:endParaRPr lang="fi-FI" sz="1100"/>
        </a:p>
        <a:p>
          <a:endParaRPr lang="fi-FI" sz="1100"/>
        </a:p>
        <a:p>
          <a:endParaRPr lang="fi-FI" sz="1100"/>
        </a:p>
      </xdr:txBody>
    </xdr:sp>
    <xdr:clientData/>
  </xdr:twoCellAnchor>
  <xdr:twoCellAnchor>
    <xdr:from>
      <xdr:col>13</xdr:col>
      <xdr:colOff>5</xdr:colOff>
      <xdr:row>9</xdr:row>
      <xdr:rowOff>63500</xdr:rowOff>
    </xdr:from>
    <xdr:to>
      <xdr:col>15</xdr:col>
      <xdr:colOff>381005</xdr:colOff>
      <xdr:row>30</xdr:row>
      <xdr:rowOff>127000</xdr:rowOff>
    </xdr:to>
    <xdr:sp macro="" textlink="">
      <xdr:nvSpPr>
        <xdr:cNvPr id="57" name="Tekstiruutu 56"/>
        <xdr:cNvSpPr txBox="1"/>
      </xdr:nvSpPr>
      <xdr:spPr>
        <a:xfrm>
          <a:off x="7945443" y="1698625"/>
          <a:ext cx="1603375" cy="339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/>
            <a:t>Avohuollon päihdepalvelut 10 käyntiä </a:t>
          </a:r>
        </a:p>
        <a:p>
          <a:r>
            <a:rPr lang="fi-FI" sz="1000"/>
            <a:t>Päihdesairaanhoitajan vastaanotto 73 € </a:t>
          </a:r>
          <a:br>
            <a:rPr lang="fi-FI" sz="1000"/>
          </a:br>
          <a:r>
            <a:rPr lang="fi-FI" sz="1000"/>
            <a:t>(toinen käynti 110 €) </a:t>
          </a:r>
        </a:p>
        <a:p>
          <a:r>
            <a:rPr lang="fi-FI" sz="1000"/>
            <a:t>(Käyntejä 1+9 = 1063 €) </a:t>
          </a:r>
        </a:p>
        <a:p>
          <a:r>
            <a:rPr lang="fi-FI" sz="1000"/>
            <a:t>AA (maksuton) 	</a:t>
          </a:r>
        </a:p>
        <a:p>
          <a:endParaRPr lang="fi-FI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7</xdr:row>
      <xdr:rowOff>28575</xdr:rowOff>
    </xdr:from>
    <xdr:to>
      <xdr:col>8</xdr:col>
      <xdr:colOff>47625</xdr:colOff>
      <xdr:row>36</xdr:row>
      <xdr:rowOff>63500</xdr:rowOff>
    </xdr:to>
    <xdr:sp macro="" textlink="">
      <xdr:nvSpPr>
        <xdr:cNvPr id="34" name="Suorakulmio 33"/>
        <xdr:cNvSpPr/>
      </xdr:nvSpPr>
      <xdr:spPr>
        <a:xfrm>
          <a:off x="811213" y="1187450"/>
          <a:ext cx="4125912" cy="46386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9</xdr:row>
          <xdr:rowOff>114300</xdr:rowOff>
        </xdr:from>
        <xdr:to>
          <xdr:col>4</xdr:col>
          <xdr:colOff>274320</xdr:colOff>
          <xdr:row>10</xdr:row>
          <xdr:rowOff>152400</xdr:rowOff>
        </xdr:to>
        <xdr:sp macro="" textlink="">
          <xdr:nvSpPr>
            <xdr:cNvPr id="15385" name="Drop Down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28575</xdr:colOff>
      <xdr:row>11</xdr:row>
      <xdr:rowOff>142875</xdr:rowOff>
    </xdr:from>
    <xdr:to>
      <xdr:col>7</xdr:col>
      <xdr:colOff>342900</xdr:colOff>
      <xdr:row>18</xdr:row>
      <xdr:rowOff>104775</xdr:rowOff>
    </xdr:to>
    <xdr:graphicFrame macro="">
      <xdr:nvGraphicFramePr>
        <xdr:cNvPr id="36" name="Kaavio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21</xdr:row>
          <xdr:rowOff>137160</xdr:rowOff>
        </xdr:from>
        <xdr:to>
          <xdr:col>4</xdr:col>
          <xdr:colOff>274320</xdr:colOff>
          <xdr:row>23</xdr:row>
          <xdr:rowOff>7620</xdr:rowOff>
        </xdr:to>
        <xdr:sp macro="" textlink="">
          <xdr:nvSpPr>
            <xdr:cNvPr id="15386" name="Drop Down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38100</xdr:colOff>
      <xdr:row>24</xdr:row>
      <xdr:rowOff>0</xdr:rowOff>
    </xdr:from>
    <xdr:to>
      <xdr:col>7</xdr:col>
      <xdr:colOff>352425</xdr:colOff>
      <xdr:row>30</xdr:row>
      <xdr:rowOff>123825</xdr:rowOff>
    </xdr:to>
    <xdr:graphicFrame macro="">
      <xdr:nvGraphicFramePr>
        <xdr:cNvPr id="39" name="Kaavio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180975</xdr:colOff>
      <xdr:row>14</xdr:row>
      <xdr:rowOff>66675</xdr:rowOff>
    </xdr:from>
    <xdr:to>
      <xdr:col>3</xdr:col>
      <xdr:colOff>190501</xdr:colOff>
      <xdr:row>18</xdr:row>
      <xdr:rowOff>28575</xdr:rowOff>
    </xdr:to>
    <xdr:cxnSp macro="">
      <xdr:nvCxnSpPr>
        <xdr:cNvPr id="43" name="Suora yhdysviiva 42"/>
        <xdr:cNvCxnSpPr/>
      </xdr:nvCxnSpPr>
      <xdr:spPr>
        <a:xfrm flipH="1">
          <a:off x="2009775" y="11277600"/>
          <a:ext cx="9526" cy="609600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26</xdr:row>
      <xdr:rowOff>85725</xdr:rowOff>
    </xdr:from>
    <xdr:to>
      <xdr:col>3</xdr:col>
      <xdr:colOff>361951</xdr:colOff>
      <xdr:row>30</xdr:row>
      <xdr:rowOff>38100</xdr:rowOff>
    </xdr:to>
    <xdr:cxnSp macro="">
      <xdr:nvCxnSpPr>
        <xdr:cNvPr id="44" name="Suora yhdysviiva 43"/>
        <xdr:cNvCxnSpPr/>
      </xdr:nvCxnSpPr>
      <xdr:spPr>
        <a:xfrm flipH="1">
          <a:off x="2181225" y="13239750"/>
          <a:ext cx="9526" cy="600075"/>
        </a:xfrm>
        <a:prstGeom prst="line">
          <a:avLst/>
        </a:prstGeom>
        <a:ln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9</xdr:row>
          <xdr:rowOff>121920</xdr:rowOff>
        </xdr:from>
        <xdr:to>
          <xdr:col>11</xdr:col>
          <xdr:colOff>579120</xdr:colOff>
          <xdr:row>11</xdr:row>
          <xdr:rowOff>7620</xdr:rowOff>
        </xdr:to>
        <xdr:sp macro="" textlink="">
          <xdr:nvSpPr>
            <xdr:cNvPr id="15387" name="Drop Down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11</xdr:row>
          <xdr:rowOff>99060</xdr:rowOff>
        </xdr:from>
        <xdr:to>
          <xdr:col>11</xdr:col>
          <xdr:colOff>594360</xdr:colOff>
          <xdr:row>12</xdr:row>
          <xdr:rowOff>144780</xdr:rowOff>
        </xdr:to>
        <xdr:sp macro="" textlink="">
          <xdr:nvSpPr>
            <xdr:cNvPr id="15388" name="Drop Down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13</xdr:row>
          <xdr:rowOff>99060</xdr:rowOff>
        </xdr:from>
        <xdr:to>
          <xdr:col>11</xdr:col>
          <xdr:colOff>579120</xdr:colOff>
          <xdr:row>14</xdr:row>
          <xdr:rowOff>144780</xdr:rowOff>
        </xdr:to>
        <xdr:sp macro="" textlink="">
          <xdr:nvSpPr>
            <xdr:cNvPr id="15389" name="Drop Down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99060</xdr:rowOff>
        </xdr:from>
        <xdr:to>
          <xdr:col>11</xdr:col>
          <xdr:colOff>579120</xdr:colOff>
          <xdr:row>16</xdr:row>
          <xdr:rowOff>144780</xdr:rowOff>
        </xdr:to>
        <xdr:sp macro="" textlink="">
          <xdr:nvSpPr>
            <xdr:cNvPr id="15390" name="Drop Down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17</xdr:row>
          <xdr:rowOff>114300</xdr:rowOff>
        </xdr:from>
        <xdr:to>
          <xdr:col>11</xdr:col>
          <xdr:colOff>594360</xdr:colOff>
          <xdr:row>18</xdr:row>
          <xdr:rowOff>152400</xdr:rowOff>
        </xdr:to>
        <xdr:sp macro="" textlink="">
          <xdr:nvSpPr>
            <xdr:cNvPr id="15391" name="Drop Down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19</xdr:row>
          <xdr:rowOff>99060</xdr:rowOff>
        </xdr:from>
        <xdr:to>
          <xdr:col>11</xdr:col>
          <xdr:colOff>601980</xdr:colOff>
          <xdr:row>20</xdr:row>
          <xdr:rowOff>137160</xdr:rowOff>
        </xdr:to>
        <xdr:sp macro="" textlink="">
          <xdr:nvSpPr>
            <xdr:cNvPr id="15392" name="Drop Down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99060</xdr:rowOff>
        </xdr:from>
        <xdr:to>
          <xdr:col>11</xdr:col>
          <xdr:colOff>594360</xdr:colOff>
          <xdr:row>22</xdr:row>
          <xdr:rowOff>144780</xdr:rowOff>
        </xdr:to>
        <xdr:sp macro="" textlink="">
          <xdr:nvSpPr>
            <xdr:cNvPr id="15393" name="Drop Down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23</xdr:row>
          <xdr:rowOff>114300</xdr:rowOff>
        </xdr:from>
        <xdr:to>
          <xdr:col>11</xdr:col>
          <xdr:colOff>601980</xdr:colOff>
          <xdr:row>24</xdr:row>
          <xdr:rowOff>152400</xdr:rowOff>
        </xdr:to>
        <xdr:sp macro="" textlink="">
          <xdr:nvSpPr>
            <xdr:cNvPr id="15394" name="Drop Down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25</xdr:row>
          <xdr:rowOff>99060</xdr:rowOff>
        </xdr:from>
        <xdr:to>
          <xdr:col>11</xdr:col>
          <xdr:colOff>609600</xdr:colOff>
          <xdr:row>26</xdr:row>
          <xdr:rowOff>144780</xdr:rowOff>
        </xdr:to>
        <xdr:sp macro="" textlink="">
          <xdr:nvSpPr>
            <xdr:cNvPr id="15395" name="Drop Down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27</xdr:row>
          <xdr:rowOff>83820</xdr:rowOff>
        </xdr:from>
        <xdr:to>
          <xdr:col>11</xdr:col>
          <xdr:colOff>609600</xdr:colOff>
          <xdr:row>28</xdr:row>
          <xdr:rowOff>137160</xdr:rowOff>
        </xdr:to>
        <xdr:sp macro="" textlink="">
          <xdr:nvSpPr>
            <xdr:cNvPr id="15396" name="Drop Down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123824</xdr:colOff>
      <xdr:row>7</xdr:row>
      <xdr:rowOff>47626</xdr:rowOff>
    </xdr:from>
    <xdr:to>
      <xdr:col>15</xdr:col>
      <xdr:colOff>419099</xdr:colOff>
      <xdr:row>36</xdr:row>
      <xdr:rowOff>71438</xdr:rowOff>
    </xdr:to>
    <xdr:sp macro="" textlink="">
      <xdr:nvSpPr>
        <xdr:cNvPr id="55" name="Suorakulmio 54"/>
        <xdr:cNvSpPr/>
      </xdr:nvSpPr>
      <xdr:spPr>
        <a:xfrm>
          <a:off x="5013324" y="1206501"/>
          <a:ext cx="4573588" cy="462756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12</xdr:col>
      <xdr:colOff>611184</xdr:colOff>
      <xdr:row>9</xdr:row>
      <xdr:rowOff>119061</xdr:rowOff>
    </xdr:from>
    <xdr:to>
      <xdr:col>15</xdr:col>
      <xdr:colOff>380996</xdr:colOff>
      <xdr:row>31</xdr:row>
      <xdr:rowOff>23811</xdr:rowOff>
    </xdr:to>
    <xdr:sp macro="" textlink="">
      <xdr:nvSpPr>
        <xdr:cNvPr id="45" name="Tekstiruutu 44"/>
        <xdr:cNvSpPr txBox="1"/>
      </xdr:nvSpPr>
      <xdr:spPr>
        <a:xfrm>
          <a:off x="7945434" y="1595436"/>
          <a:ext cx="1603375" cy="339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/>
            <a:t>Sairaalan päivystyskäynti x 4 </a:t>
          </a:r>
        </a:p>
        <a:p>
          <a:r>
            <a:rPr lang="fi-FI" sz="900"/>
            <a:t>hoitaja 66 € ,lääkäri 230 € Katkaisuhoito X 3 Kotikatko 1500 €* </a:t>
          </a:r>
        </a:p>
        <a:p>
          <a:r>
            <a:rPr lang="fi-FI" sz="900"/>
            <a:t>Akuutin maksatulehduksen hoito, maksakirroosi 3580 € 10 vrk osasto, hinta lainattu psykiatrialta, ei sisällä vaativaa hoitoa 372 € </a:t>
          </a:r>
        </a:p>
        <a:p>
          <a:r>
            <a:rPr lang="fi-FI" sz="900"/>
            <a:t>Lonkkamurtuma 1910 € </a:t>
          </a:r>
        </a:p>
        <a:p>
          <a:r>
            <a:rPr lang="fi-FI" sz="900"/>
            <a:t>Lonkkaleikkaus 2920 </a:t>
          </a:r>
        </a:p>
        <a:p>
          <a:r>
            <a:rPr lang="fi-FI" sz="900"/>
            <a:t>10 vrk osasto, hinta lainattu psykiatrialta, ei sisällä vaativaa hoitoa 372 € </a:t>
          </a:r>
        </a:p>
        <a:p>
          <a:r>
            <a:rPr lang="fi-FI" sz="900"/>
            <a:t>Fysioterapia x 10 krt., hinta 30 min. 40 e, 30-60 min. 73 e (Päiv. 1184 €; katko* 4500 €; M.kirr. 3580 €, Lonkka 4830 €; osastot x 7440 € = 21534 €) 	</a:t>
          </a:r>
        </a:p>
        <a:p>
          <a:r>
            <a:rPr lang="fi-FI" sz="900"/>
            <a:t>	</a:t>
          </a:r>
        </a:p>
        <a:p>
          <a:endParaRPr lang="fi-FI" sz="900"/>
        </a:p>
      </xdr:txBody>
    </xdr:sp>
    <xdr:clientData/>
  </xdr:twoCellAnchor>
  <xdr:twoCellAnchor>
    <xdr:from>
      <xdr:col>1</xdr:col>
      <xdr:colOff>174624</xdr:colOff>
      <xdr:row>36</xdr:row>
      <xdr:rowOff>150813</xdr:rowOff>
    </xdr:from>
    <xdr:to>
      <xdr:col>15</xdr:col>
      <xdr:colOff>373061</xdr:colOff>
      <xdr:row>57</xdr:row>
      <xdr:rowOff>127000</xdr:rowOff>
    </xdr:to>
    <xdr:sp macro="" textlink="">
      <xdr:nvSpPr>
        <xdr:cNvPr id="47" name="Tekstiruutu 46"/>
        <xdr:cNvSpPr txBox="1"/>
      </xdr:nvSpPr>
      <xdr:spPr>
        <a:xfrm>
          <a:off x="785812" y="5913438"/>
          <a:ext cx="8755062" cy="330993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Kaatuilu juopuneena ja itsensä satuttaminen, asiakas päätyy neljästi päihtyneenä sairaalan päivystykseen (Akuutti24).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Asiakas ohjataan katkaisuhoitoon kotikatkolle. Asiakas joutuu kolmesti katkolle kovan juomisen takia.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Alkoholin liikakäyttö vaikuttaa myös muuhun terveyteen. Pitkittyneen juomisen jälkeen nainen sairastuu maksatulehdukseen, jota hoidetaan sairaalassa sisätautiosastolla.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Alkoholin runsaasta käytöstä keskustellaan jälleen, nyt sairaalan päivystyksessä, kun asiakas on kaatunut humalassa ja lonkka on murtunut. Murtuman hoito. Asiakas saa SADD ja Yli 65- vuotiainen alkoholi testeistä kriittisen pistemäärän ylittävät arvo.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i-FI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11</xdr:row>
      <xdr:rowOff>90487</xdr:rowOff>
    </xdr:from>
    <xdr:to>
      <xdr:col>10</xdr:col>
      <xdr:colOff>0</xdr:colOff>
      <xdr:row>28</xdr:row>
      <xdr:rowOff>80962</xdr:rowOff>
    </xdr:to>
    <xdr:graphicFrame macro="">
      <xdr:nvGraphicFramePr>
        <xdr:cNvPr id="4" name="Kaavi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29</xdr:row>
      <xdr:rowOff>87312</xdr:rowOff>
    </xdr:from>
    <xdr:to>
      <xdr:col>10</xdr:col>
      <xdr:colOff>23812</xdr:colOff>
      <xdr:row>149</xdr:row>
      <xdr:rowOff>63500</xdr:rowOff>
    </xdr:to>
    <xdr:sp macro="" textlink="">
      <xdr:nvSpPr>
        <xdr:cNvPr id="3" name="Tekstiruutu 2"/>
        <xdr:cNvSpPr txBox="1"/>
      </xdr:nvSpPr>
      <xdr:spPr>
        <a:xfrm>
          <a:off x="571500" y="4706937"/>
          <a:ext cx="6683375" cy="190261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TÄSSÄ</a:t>
          </a:r>
          <a:r>
            <a:rPr lang="fi-FI" sz="1100" baseline="0"/>
            <a:t> CASE-ESIMERKISSÄ KÄYTETYT MITTARIT</a:t>
          </a:r>
          <a:endParaRPr lang="fi-FI" sz="1100"/>
        </a:p>
        <a:p>
          <a:r>
            <a:rPr lang="fi-FI" sz="1100"/>
            <a:t> </a:t>
          </a:r>
        </a:p>
        <a:p>
          <a:r>
            <a:rPr lang="fi-FI" sz="1100"/>
            <a:t> </a:t>
          </a:r>
        </a:p>
        <a:p>
          <a:r>
            <a:rPr lang="fi-FI" sz="1100" b="1"/>
            <a:t>AUDIT </a:t>
          </a:r>
          <a:r>
            <a:rPr lang="fi-FI" sz="1100"/>
            <a:t>– Alkoholin käytön riskit (pisteiden vaihteluväli 0-40): </a:t>
          </a:r>
        </a:p>
        <a:p>
          <a:r>
            <a:rPr lang="fi-FI" sz="1100"/>
            <a:t>Alkoholin käytön riskejä kartoittava testi, jossa on yhteensä 10 kysymystä. </a:t>
          </a:r>
        </a:p>
        <a:p>
          <a:r>
            <a:rPr lang="fi-FI" sz="1100"/>
            <a:t>Näistä 8 kysymyksessä on viisi vastausvaihtoehtoa ja pisteytykset (0, 1, 2, 3, 4).</a:t>
          </a:r>
        </a:p>
        <a:p>
          <a:r>
            <a:rPr lang="fi-FI" sz="1100"/>
            <a:t>Lopuissa 2 kysymyksessä on kolme vastusvaihtoehtoa ja pisteytykset (0, 2, 4).</a:t>
          </a:r>
        </a:p>
        <a:p>
          <a:r>
            <a:rPr lang="fi-FI" sz="1100"/>
            <a:t>AUDIT yhteispisteet aikuisilla määrittyvät seuraavasti:</a:t>
          </a:r>
        </a:p>
        <a:p>
          <a:r>
            <a:rPr lang="fi-FI" sz="1100"/>
            <a:t>Riskit vähäisiä: Naiset 0-6, miehet 0-7</a:t>
          </a:r>
        </a:p>
        <a:p>
          <a:r>
            <a:rPr lang="fi-FI" sz="1100"/>
            <a:t>Riskit lievästi kasvaneet: Naiset 7-10, miehet 8-10</a:t>
          </a:r>
        </a:p>
        <a:p>
          <a:r>
            <a:rPr lang="fi-FI" sz="1100"/>
            <a:t>Riskit suuria: 15-19 pistettä</a:t>
          </a:r>
        </a:p>
        <a:p>
          <a:r>
            <a:rPr lang="fi-FI" sz="1100"/>
            <a:t>Riskit erittäin suuria: 20+ (mahdollinen alkoholiriippuvuus)</a:t>
          </a:r>
        </a:p>
        <a:p>
          <a:r>
            <a:rPr lang="fi-FI" sz="1100"/>
            <a:t>AUDIT pisteet yli 65-vuotiailla:</a:t>
          </a:r>
        </a:p>
        <a:p>
          <a:r>
            <a:rPr lang="fi-FI" sz="1100"/>
            <a:t>Riskit vähäisiä: 0-6 pistettä</a:t>
          </a:r>
        </a:p>
        <a:p>
          <a:r>
            <a:rPr lang="fi-FI" sz="1100"/>
            <a:t>Riskikäyttö: 7 pistettä tai enemmän</a:t>
          </a:r>
        </a:p>
        <a:p>
          <a:r>
            <a:rPr lang="fi-FI" sz="1100"/>
            <a:t> </a:t>
          </a:r>
        </a:p>
        <a:p>
          <a:r>
            <a:rPr lang="fi-FI" sz="1100"/>
            <a:t> </a:t>
          </a:r>
        </a:p>
        <a:p>
          <a:r>
            <a:rPr lang="fi-FI" sz="1100" b="1"/>
            <a:t>AUDIT C </a:t>
          </a:r>
          <a:r>
            <a:rPr lang="fi-FI" sz="1100"/>
            <a:t>(vaihteluväli 0-12), asiakkaan kanssa käyty keskustelu alkoholin käytöstä. </a:t>
          </a:r>
        </a:p>
        <a:p>
          <a:r>
            <a:rPr lang="fi-FI" sz="1100"/>
            <a:t>Alkoholin käyttöä kartoittavat kolme kysymystä, jotka käydään läpi vastaanotolla. (Suluissa pistemäärät kustakin vaihtoehdosta, maksimipisteet 12)</a:t>
          </a:r>
        </a:p>
        <a:p>
          <a:r>
            <a:rPr lang="fi-FI" sz="1100"/>
            <a:t> </a:t>
          </a:r>
        </a:p>
        <a:p>
          <a:r>
            <a:rPr lang="fi-FI" sz="1100"/>
            <a:t>Kuinka usein juot olutta, viiniä tai muita alkoholijuomia? Koeta ottaa mukaan myös ne kerrat, jolloin nautit vain pieniä määriä, esim. pullon keskiolutta tai tilkan viiniä.</a:t>
          </a:r>
        </a:p>
        <a:p>
          <a:r>
            <a:rPr lang="fi-FI" sz="1100"/>
            <a:t>ei koskaan (0)</a:t>
          </a:r>
        </a:p>
        <a:p>
          <a:r>
            <a:rPr lang="fi-FI" sz="1100"/>
            <a:t>noin kerran kuussa tai harvemmin (1)</a:t>
          </a:r>
        </a:p>
        <a:p>
          <a:r>
            <a:rPr lang="fi-FI" sz="1100"/>
            <a:t>2-4 kertaa kuussa (2)</a:t>
          </a:r>
        </a:p>
        <a:p>
          <a:r>
            <a:rPr lang="fi-FI" sz="1100"/>
            <a:t>2-3 kertaa viikossa (3)</a:t>
          </a:r>
        </a:p>
        <a:p>
          <a:r>
            <a:rPr lang="fi-FI" sz="1100"/>
            <a:t>4 kertaa viikossa tai useammin (4)</a:t>
          </a:r>
        </a:p>
        <a:p>
          <a:r>
            <a:rPr lang="fi-FI" sz="1100"/>
            <a:t> </a:t>
          </a:r>
        </a:p>
        <a:p>
          <a:r>
            <a:rPr lang="fi-FI" sz="1100"/>
            <a:t>Kuinka monta annosta alkoholia yleensä olet ottanut niinä päivinä, jolloin käytit alkoholia?</a:t>
          </a:r>
        </a:p>
        <a:p>
          <a:r>
            <a:rPr lang="fi-FI" sz="1100"/>
            <a:t>1-2 annosta (0)</a:t>
          </a:r>
        </a:p>
        <a:p>
          <a:r>
            <a:rPr lang="fi-FI" sz="1100"/>
            <a:t>3-4 annosta (1)</a:t>
          </a:r>
        </a:p>
        <a:p>
          <a:r>
            <a:rPr lang="fi-FI" sz="1100"/>
            <a:t>5-6 annosta (2)</a:t>
          </a:r>
        </a:p>
        <a:p>
          <a:r>
            <a:rPr lang="fi-FI" sz="1100"/>
            <a:t>7-9 annosta (3)</a:t>
          </a:r>
        </a:p>
        <a:p>
          <a:r>
            <a:rPr lang="fi-FI" sz="1100"/>
            <a:t>10 tai enemmän (4)</a:t>
          </a:r>
        </a:p>
        <a:p>
          <a:r>
            <a:rPr lang="fi-FI" sz="1100"/>
            <a:t> </a:t>
          </a:r>
        </a:p>
        <a:p>
          <a:r>
            <a:rPr lang="fi-FI" sz="1100"/>
            <a:t>Kuinka usein olet juonut kerralla kuusi tai useampia annoksia?</a:t>
          </a:r>
        </a:p>
        <a:p>
          <a:r>
            <a:rPr lang="fi-FI" sz="1100"/>
            <a:t>en koskaan (0)</a:t>
          </a:r>
        </a:p>
        <a:p>
          <a:r>
            <a:rPr lang="fi-FI" sz="1100"/>
            <a:t>harvemmin kuin kerran kuussa (1)</a:t>
          </a:r>
        </a:p>
        <a:p>
          <a:r>
            <a:rPr lang="fi-FI" sz="1100"/>
            <a:t>kerran kuussa (2)</a:t>
          </a:r>
        </a:p>
        <a:p>
          <a:r>
            <a:rPr lang="fi-FI" sz="1100"/>
            <a:t>kerran viikossa (3)</a:t>
          </a:r>
        </a:p>
        <a:p>
          <a:r>
            <a:rPr lang="fi-FI" sz="1100"/>
            <a:t>päivittäin tai lähes päivittäin (4)</a:t>
          </a:r>
        </a:p>
        <a:p>
          <a:r>
            <a:rPr lang="fi-FI" sz="1100"/>
            <a:t> </a:t>
          </a:r>
        </a:p>
        <a:p>
          <a:r>
            <a:rPr lang="fi-FI" sz="1100"/>
            <a:t>Alkoholinkäytön puheeksiotto alkaa vastaanotolla alkoholin käytön kartoituksella. Asiakasta pyydetään täyttämään koko AUDIT testi (10 kysymystä), jos vastauksissa miehillä on 6 pistettä tai enemmän ja naisilla 5 pistettä tai enemmän.</a:t>
          </a:r>
        </a:p>
        <a:p>
          <a:r>
            <a:rPr lang="fi-FI" sz="1100"/>
            <a:t> </a:t>
          </a:r>
        </a:p>
        <a:p>
          <a:r>
            <a:rPr lang="fi-FI" sz="1100"/>
            <a:t> </a:t>
          </a:r>
        </a:p>
        <a:p>
          <a:r>
            <a:rPr lang="fi-FI" sz="1100" b="1"/>
            <a:t>BDI - kysely </a:t>
          </a:r>
          <a:r>
            <a:rPr lang="fi-FI" sz="1100"/>
            <a:t>(vaihteluväli 0-63): </a:t>
          </a:r>
        </a:p>
        <a:p>
          <a:r>
            <a:rPr lang="fi-FI" sz="1100"/>
            <a:t>Mielenterveyttä ja masennusta kartoittava testi, joka tehdään, kun epäillään masennusta. Tämä testi tehdään usein myös muiden mielenterveysdiagnoosien yhteydessä.</a:t>
          </a:r>
        </a:p>
        <a:p>
          <a:r>
            <a:rPr lang="fi-FI" sz="1100"/>
            <a:t>Kyselyssä on yhteensä 21 kysymystä mielenterveyteen liittyen, joissa on neljä vastausvaihtoehtoa. Pisteet ovat 0, 1, 2 ja 3 kutakin kysymystä varten.</a:t>
          </a:r>
        </a:p>
        <a:p>
          <a:r>
            <a:rPr lang="fi-FI" sz="1100"/>
            <a:t> </a:t>
          </a:r>
        </a:p>
        <a:p>
          <a:r>
            <a:rPr lang="fi-FI" sz="1100"/>
            <a:t>Loppupisteet:</a:t>
          </a:r>
        </a:p>
        <a:p>
          <a:r>
            <a:rPr lang="fi-FI" sz="1100"/>
            <a:t>Normaali (0-12 pistettä)</a:t>
          </a:r>
        </a:p>
        <a:p>
          <a:r>
            <a:rPr lang="fi-FI" sz="1100"/>
            <a:t>Lievä masennus (13-18 pistettä)</a:t>
          </a:r>
        </a:p>
        <a:p>
          <a:r>
            <a:rPr lang="fi-FI" sz="1100"/>
            <a:t>Kohtalainen tai keskivaikea masennus (19-29 pistettä)</a:t>
          </a:r>
        </a:p>
        <a:p>
          <a:r>
            <a:rPr lang="fi-FI" sz="1100"/>
            <a:t>Vaikea masennus (30 pistettä tai yli)</a:t>
          </a:r>
        </a:p>
        <a:p>
          <a:r>
            <a:rPr lang="fi-FI" sz="1100"/>
            <a:t> </a:t>
          </a:r>
        </a:p>
        <a:p>
          <a:r>
            <a:rPr lang="fi-FI" sz="1100"/>
            <a:t> </a:t>
          </a:r>
        </a:p>
        <a:p>
          <a:r>
            <a:rPr lang="fi-FI" sz="1100" b="1"/>
            <a:t>SADD </a:t>
          </a:r>
          <a:r>
            <a:rPr lang="fi-FI" sz="1100"/>
            <a:t>(vaihteluväli 0-45): Alkoholiriippuvuustesti </a:t>
          </a:r>
        </a:p>
        <a:p>
          <a:r>
            <a:rPr lang="fi-FI" sz="1100"/>
            <a:t>Kyselyssä on 15 kysymystä liittyen alkoholin käyttöön, sanallisia vastausvaihtoehtoja neljä, esimerkiksi: ei koskaan, joskus, usein, lähes aina</a:t>
          </a:r>
        </a:p>
        <a:p>
          <a:r>
            <a:rPr lang="fi-FI" sz="1100"/>
            <a:t>Alkoholiriippuvuustestin pisteytys: </a:t>
          </a:r>
        </a:p>
        <a:p>
          <a:r>
            <a:rPr lang="fi-FI" sz="1100"/>
            <a:t>ei koskaan = 0</a:t>
          </a:r>
        </a:p>
        <a:p>
          <a:r>
            <a:rPr lang="fi-FI" sz="1100"/>
            <a:t>joskus = 1</a:t>
          </a:r>
        </a:p>
        <a:p>
          <a:r>
            <a:rPr lang="fi-FI" sz="1100"/>
            <a:t>usein = 2</a:t>
          </a:r>
        </a:p>
        <a:p>
          <a:r>
            <a:rPr lang="fi-FI" sz="1100"/>
            <a:t>lähes aina = 3</a:t>
          </a:r>
        </a:p>
        <a:p>
          <a:r>
            <a:rPr lang="fi-FI" sz="1100"/>
            <a:t>Testin loppupisteet:</a:t>
          </a:r>
        </a:p>
        <a:p>
          <a:r>
            <a:rPr lang="fi-FI" sz="1100"/>
            <a:t>1-9 pistettä: lievä riippuvuus, tämän testin mukaan alkoholiriippuvuutesi on lievää</a:t>
          </a:r>
        </a:p>
        <a:p>
          <a:r>
            <a:rPr lang="fi-FI" sz="1100"/>
            <a:t>10-19 pistettä: kohtalainen riippuvuus, tämän testin mukaan alkoholiriippuvuutesi on kohtalaista</a:t>
          </a:r>
        </a:p>
        <a:p>
          <a:r>
            <a:rPr lang="fi-FI" sz="1100"/>
            <a:t>20+ pistettä: vahva riippuvuus, tämän testin mukaan alkoholiriippuvuutesi on vahvaa</a:t>
          </a:r>
        </a:p>
        <a:p>
          <a:r>
            <a:rPr lang="fi-FI" sz="1100"/>
            <a:t> </a:t>
          </a:r>
        </a:p>
        <a:p>
          <a:r>
            <a:rPr lang="fi-FI" sz="1100"/>
            <a:t> </a:t>
          </a:r>
        </a:p>
        <a:p>
          <a:r>
            <a:rPr lang="fi-FI" sz="1100" b="1"/>
            <a:t>yli 65 -vuotiaan alkoholimittari</a:t>
          </a:r>
        </a:p>
        <a:p>
          <a:r>
            <a:rPr lang="fi-FI" sz="1100"/>
            <a:t> </a:t>
          </a:r>
        </a:p>
        <a:p>
          <a:r>
            <a:rPr lang="fi-FI" sz="1100"/>
            <a:t>Kartoitetaan yli 65-vuotiaan alkoholin käyttöä. Mittari on sähköinen lomake, jossa on kaksi kysymystä. Vastaamalla kysymyksiin kartoitetaan alkoholin käytön tilanne.</a:t>
          </a:r>
        </a:p>
        <a:p>
          <a:r>
            <a:rPr lang="fi-FI" sz="1100"/>
            <a:t>Kaksi kysymystä alkoholin käytöstä, joihin on vastausvaihtoehdot.</a:t>
          </a:r>
        </a:p>
        <a:p>
          <a:r>
            <a:rPr lang="fi-FI" sz="1100"/>
            <a:t>Kuinka usein käytät olutta, siideriä, viiniä tai väkeviä?</a:t>
          </a:r>
        </a:p>
        <a:p>
          <a:r>
            <a:rPr lang="fi-FI" sz="1100"/>
            <a:t>en koskaan</a:t>
          </a:r>
        </a:p>
        <a:p>
          <a:r>
            <a:rPr lang="fi-FI" sz="1100"/>
            <a:t>noin kerran kuukaudessa tai harvemmin</a:t>
          </a:r>
        </a:p>
        <a:p>
          <a:r>
            <a:rPr lang="fi-FI" sz="1100"/>
            <a:t>2-4 kertaa kuukaudessa</a:t>
          </a:r>
        </a:p>
        <a:p>
          <a:r>
            <a:rPr lang="fi-FI" sz="1100"/>
            <a:t>2-4 kertaa viikossa</a:t>
          </a:r>
        </a:p>
        <a:p>
          <a:r>
            <a:rPr lang="fi-FI" sz="1100"/>
            <a:t>päivittäin tai lähes päivittäin</a:t>
          </a:r>
        </a:p>
        <a:p>
          <a:r>
            <a:rPr lang="fi-FI" sz="1100"/>
            <a:t>Kuinka monta annosta alkoholia juot yleensä niinä päivinä, jolloin käytät alkoholia?</a:t>
          </a:r>
        </a:p>
        <a:p>
          <a:r>
            <a:rPr lang="fi-FI" sz="1100"/>
            <a:t>vähemmän kuin 1 annoksen</a:t>
          </a:r>
        </a:p>
        <a:p>
          <a:r>
            <a:rPr lang="fi-FI" sz="1100"/>
            <a:t>2 annosta</a:t>
          </a:r>
        </a:p>
        <a:p>
          <a:r>
            <a:rPr lang="fi-FI" sz="1100"/>
            <a:t>3 annosta</a:t>
          </a:r>
        </a:p>
        <a:p>
          <a:r>
            <a:rPr lang="fi-FI" sz="1100"/>
            <a:t>4 annosta</a:t>
          </a:r>
        </a:p>
        <a:p>
          <a:r>
            <a:rPr lang="fi-FI" sz="1100"/>
            <a:t> </a:t>
          </a:r>
        </a:p>
        <a:p>
          <a:r>
            <a:rPr lang="fi-FI" sz="1100"/>
            <a:t>KYSYMYKSET 2-3</a:t>
          </a:r>
        </a:p>
        <a:p>
          <a:r>
            <a:rPr lang="fi-FI" sz="1100"/>
            <a:t>Yhteenlaskettujen pisteiden tulkinta</a:t>
          </a:r>
        </a:p>
        <a:p>
          <a:r>
            <a:rPr lang="fi-FI" sz="1100"/>
            <a:t> </a:t>
          </a:r>
        </a:p>
        <a:p>
          <a:r>
            <a:rPr lang="fi-FI" sz="1100"/>
            <a:t>2 pistettä tai vähemmän ei huolta</a:t>
          </a:r>
        </a:p>
        <a:p>
          <a:r>
            <a:rPr lang="fi-FI" sz="1100"/>
            <a:t>3 pistettä lievä huoli</a:t>
          </a:r>
        </a:p>
        <a:p>
          <a:r>
            <a:rPr lang="fi-FI" sz="1100"/>
            <a:t>4 pistettä tai enemmän tuntuva huoli</a:t>
          </a:r>
        </a:p>
        <a:p>
          <a:r>
            <a:rPr lang="fi-FI" sz="1100"/>
            <a:t> </a:t>
          </a:r>
        </a:p>
        <a:p>
          <a:r>
            <a:rPr lang="fi-FI" sz="1100"/>
            <a:t>Huomioi kysymysten 4-8 vastaukset </a:t>
          </a:r>
        </a:p>
        <a:p>
          <a:r>
            <a:rPr lang="fi-FI" sz="1100"/>
            <a:t>huolitulkinnassa.</a:t>
          </a:r>
        </a:p>
        <a:p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4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B1:P39"/>
  <sheetViews>
    <sheetView tabSelected="1" zoomScaleNormal="100" workbookViewId="0">
      <selection activeCell="R14" sqref="R14"/>
    </sheetView>
  </sheetViews>
  <sheetFormatPr defaultColWidth="9.109375" defaultRowHeight="13.2" x14ac:dyDescent="0.25"/>
  <cols>
    <col min="1" max="24" width="9.109375" style="29"/>
    <col min="25" max="25" width="22.5546875" style="29" bestFit="1" customWidth="1"/>
    <col min="26" max="26" width="15.33203125" style="29" customWidth="1"/>
    <col min="27" max="16384" width="9.109375" style="29"/>
  </cols>
  <sheetData>
    <row r="1" spans="2:16" ht="13.8" thickBot="1" x14ac:dyDescent="0.3"/>
    <row r="2" spans="2:16" x14ac:dyDescent="0.25"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2:16" x14ac:dyDescent="0.25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2"/>
    </row>
    <row r="4" spans="2:16" ht="15" x14ac:dyDescent="0.25">
      <c r="B4" s="41"/>
      <c r="C4" s="64" t="s">
        <v>54</v>
      </c>
      <c r="D4" s="64" t="s">
        <v>55</v>
      </c>
      <c r="E4" s="64"/>
      <c r="F4" s="64"/>
      <c r="G4" s="40"/>
      <c r="H4" s="40"/>
      <c r="I4" s="40"/>
      <c r="J4" s="64" t="s">
        <v>87</v>
      </c>
      <c r="K4" s="40"/>
      <c r="L4" s="40"/>
      <c r="M4" s="40"/>
      <c r="N4" s="40"/>
      <c r="O4" s="40"/>
      <c r="P4" s="42"/>
    </row>
    <row r="5" spans="2:16" x14ac:dyDescent="0.25">
      <c r="B5" s="41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2"/>
    </row>
    <row r="6" spans="2:16" x14ac:dyDescent="0.25">
      <c r="B6" s="41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2"/>
    </row>
    <row r="7" spans="2:16" x14ac:dyDescent="0.25">
      <c r="B7" s="33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4"/>
    </row>
    <row r="8" spans="2:16" x14ac:dyDescent="0.25">
      <c r="B8" s="33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4"/>
    </row>
    <row r="9" spans="2:16" x14ac:dyDescent="0.25">
      <c r="B9" s="33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4"/>
    </row>
    <row r="10" spans="2:16" x14ac:dyDescent="0.25">
      <c r="B10" s="33"/>
      <c r="C10" s="32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4"/>
    </row>
    <row r="11" spans="2:16" x14ac:dyDescent="0.25">
      <c r="B11" s="33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4"/>
    </row>
    <row r="12" spans="2:16" x14ac:dyDescent="0.25">
      <c r="B12" s="33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4"/>
    </row>
    <row r="13" spans="2:16" x14ac:dyDescent="0.25">
      <c r="B13" s="33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4"/>
    </row>
    <row r="14" spans="2:16" x14ac:dyDescent="0.25">
      <c r="B14" s="33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4"/>
    </row>
    <row r="15" spans="2:16" x14ac:dyDescent="0.25">
      <c r="B15" s="33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4"/>
    </row>
    <row r="16" spans="2:16" x14ac:dyDescent="0.25">
      <c r="B16" s="33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4"/>
    </row>
    <row r="17" spans="2:16" x14ac:dyDescent="0.25">
      <c r="B17" s="33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4"/>
    </row>
    <row r="18" spans="2:16" x14ac:dyDescent="0.25">
      <c r="B18" s="33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4"/>
    </row>
    <row r="19" spans="2:16" x14ac:dyDescent="0.25">
      <c r="B19" s="33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4"/>
    </row>
    <row r="20" spans="2:16" x14ac:dyDescent="0.25">
      <c r="B20" s="33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4"/>
    </row>
    <row r="21" spans="2:16" x14ac:dyDescent="0.25">
      <c r="B21" s="33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4"/>
    </row>
    <row r="22" spans="2:16" x14ac:dyDescent="0.25">
      <c r="B22" s="33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4"/>
    </row>
    <row r="23" spans="2:16" x14ac:dyDescent="0.25">
      <c r="B23" s="33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4"/>
    </row>
    <row r="24" spans="2:16" x14ac:dyDescent="0.25">
      <c r="B24" s="33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4"/>
    </row>
    <row r="25" spans="2:16" x14ac:dyDescent="0.25">
      <c r="B25" s="33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4"/>
    </row>
    <row r="26" spans="2:16" x14ac:dyDescent="0.25">
      <c r="B26" s="33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4"/>
    </row>
    <row r="27" spans="2:16" x14ac:dyDescent="0.25">
      <c r="B27" s="33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4"/>
    </row>
    <row r="28" spans="2:16" x14ac:dyDescent="0.25">
      <c r="B28" s="33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4"/>
    </row>
    <row r="29" spans="2:16" x14ac:dyDescent="0.25">
      <c r="B29" s="33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4"/>
    </row>
    <row r="30" spans="2:16" x14ac:dyDescent="0.25">
      <c r="B30" s="33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4"/>
    </row>
    <row r="31" spans="2:16" x14ac:dyDescent="0.25">
      <c r="B31" s="33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4"/>
    </row>
    <row r="32" spans="2:16" x14ac:dyDescent="0.25">
      <c r="B32" s="33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4"/>
    </row>
    <row r="33" spans="2:16" x14ac:dyDescent="0.25">
      <c r="B33" s="33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4"/>
    </row>
    <row r="34" spans="2:16" x14ac:dyDescent="0.25">
      <c r="B34" s="33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4"/>
    </row>
    <row r="35" spans="2:16" x14ac:dyDescent="0.25">
      <c r="B35" s="33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4"/>
    </row>
    <row r="36" spans="2:16" x14ac:dyDescent="0.25">
      <c r="B36" s="33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4"/>
    </row>
    <row r="37" spans="2:16" x14ac:dyDescent="0.25">
      <c r="B37" s="3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4"/>
    </row>
    <row r="38" spans="2:16" x14ac:dyDescent="0.25">
      <c r="B38" s="33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4"/>
    </row>
    <row r="39" spans="2:16" ht="13.8" thickBot="1" x14ac:dyDescent="0.3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7"/>
    </row>
  </sheetData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1">
    <pageSetUpPr fitToPage="1"/>
  </sheetPr>
  <dimension ref="B1:Z60"/>
  <sheetViews>
    <sheetView zoomScaleNormal="100" workbookViewId="0">
      <selection activeCell="J4" sqref="J4"/>
    </sheetView>
  </sheetViews>
  <sheetFormatPr defaultColWidth="9.109375" defaultRowHeight="13.2" x14ac:dyDescent="0.25"/>
  <cols>
    <col min="1" max="24" width="9.109375" style="29"/>
    <col min="25" max="25" width="22.5546875" style="29" bestFit="1" customWidth="1"/>
    <col min="26" max="26" width="15.33203125" style="29" customWidth="1"/>
    <col min="27" max="16384" width="9.109375" style="29"/>
  </cols>
  <sheetData>
    <row r="1" spans="2:26" ht="13.8" thickBot="1" x14ac:dyDescent="0.3"/>
    <row r="2" spans="2:26" x14ac:dyDescent="0.25"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2:26" x14ac:dyDescent="0.25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2"/>
    </row>
    <row r="4" spans="2:26" ht="15" x14ac:dyDescent="0.25">
      <c r="B4" s="41"/>
      <c r="C4" s="64" t="s">
        <v>54</v>
      </c>
      <c r="D4" s="64" t="s">
        <v>55</v>
      </c>
      <c r="E4" s="64"/>
      <c r="F4" s="64"/>
      <c r="G4" s="40"/>
      <c r="H4" s="40"/>
      <c r="I4" s="40"/>
      <c r="J4" s="77" t="str">
        <f>N9</f>
        <v>Yhteiset palvelut</v>
      </c>
      <c r="K4" s="40"/>
      <c r="L4" s="40"/>
      <c r="M4" s="40"/>
      <c r="N4" s="40"/>
      <c r="O4" s="40"/>
      <c r="P4" s="42"/>
    </row>
    <row r="5" spans="2:26" x14ac:dyDescent="0.25">
      <c r="B5" s="41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2"/>
    </row>
    <row r="6" spans="2:26" x14ac:dyDescent="0.25">
      <c r="B6" s="41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2"/>
    </row>
    <row r="7" spans="2:26" x14ac:dyDescent="0.25">
      <c r="B7" s="33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4"/>
    </row>
    <row r="8" spans="2:26" x14ac:dyDescent="0.25">
      <c r="B8" s="33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4"/>
    </row>
    <row r="9" spans="2:26" x14ac:dyDescent="0.25">
      <c r="B9" s="33"/>
      <c r="C9" s="57" t="s">
        <v>81</v>
      </c>
      <c r="D9" s="57"/>
      <c r="E9" s="54"/>
      <c r="F9" s="56"/>
      <c r="G9" s="59"/>
      <c r="H9" s="59"/>
      <c r="I9" s="31"/>
      <c r="J9" s="57" t="s">
        <v>80</v>
      </c>
      <c r="K9" s="31"/>
      <c r="L9" s="31"/>
      <c r="N9" s="57" t="s">
        <v>28</v>
      </c>
      <c r="O9" s="31"/>
      <c r="P9" s="34"/>
      <c r="X9" s="31"/>
      <c r="Y9" s="31"/>
    </row>
    <row r="10" spans="2:26" x14ac:dyDescent="0.25">
      <c r="B10" s="33"/>
      <c r="C10" s="31"/>
      <c r="D10" s="31"/>
      <c r="E10" s="31"/>
      <c r="F10" s="60"/>
      <c r="G10" s="31"/>
      <c r="I10" s="31"/>
      <c r="J10" s="31"/>
      <c r="K10" s="31"/>
      <c r="L10" s="31"/>
      <c r="M10" s="31"/>
      <c r="N10" s="31"/>
      <c r="O10" s="58"/>
      <c r="P10" s="34"/>
      <c r="Y10" s="31"/>
      <c r="Z10" s="39"/>
    </row>
    <row r="11" spans="2:26" x14ac:dyDescent="0.25">
      <c r="B11" s="33"/>
      <c r="C11" s="31"/>
      <c r="D11" s="31"/>
      <c r="E11" s="31"/>
      <c r="F11" s="74" t="s">
        <v>88</v>
      </c>
      <c r="G11" s="52">
        <v>7</v>
      </c>
      <c r="H11" s="51"/>
      <c r="I11" s="31"/>
      <c r="J11" s="31"/>
      <c r="K11" s="31"/>
      <c r="L11" s="31"/>
      <c r="M11" s="59">
        <f>Palvelut!E8</f>
        <v>67</v>
      </c>
      <c r="N11" s="32"/>
      <c r="O11" s="31"/>
      <c r="P11" s="34"/>
      <c r="X11" s="32"/>
      <c r="Y11" s="31">
        <v>1</v>
      </c>
      <c r="Z11" s="31"/>
    </row>
    <row r="12" spans="2:26" x14ac:dyDescent="0.25">
      <c r="B12" s="33"/>
      <c r="C12" s="31"/>
      <c r="D12" s="31"/>
      <c r="E12" s="31"/>
      <c r="F12" s="31"/>
      <c r="G12" s="31"/>
      <c r="I12" s="31"/>
      <c r="J12" s="31"/>
      <c r="K12" s="31"/>
      <c r="L12" s="31"/>
      <c r="M12" s="59"/>
      <c r="N12" s="31"/>
      <c r="O12" s="31"/>
      <c r="P12" s="34"/>
      <c r="X12" s="32"/>
      <c r="Y12" s="31"/>
      <c r="Z12" s="31"/>
    </row>
    <row r="13" spans="2:26" x14ac:dyDescent="0.25">
      <c r="B13" s="33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59">
        <f>Palvelut!E9</f>
        <v>67</v>
      </c>
      <c r="N13" s="31"/>
      <c r="O13" s="31"/>
      <c r="P13" s="34"/>
      <c r="X13" s="32"/>
    </row>
    <row r="14" spans="2:26" x14ac:dyDescent="0.25">
      <c r="B14" s="33"/>
      <c r="C14" s="31"/>
      <c r="D14" s="31"/>
      <c r="E14" s="31"/>
      <c r="I14" s="31"/>
      <c r="J14" s="31"/>
      <c r="K14" s="31"/>
      <c r="L14" s="31"/>
      <c r="M14" s="59"/>
      <c r="N14" s="31"/>
      <c r="O14" s="31"/>
      <c r="P14" s="34"/>
      <c r="X14" s="32"/>
    </row>
    <row r="15" spans="2:26" x14ac:dyDescent="0.25">
      <c r="B15" s="33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59">
        <f>Palvelut!E10</f>
        <v>0</v>
      </c>
      <c r="N15" s="31"/>
      <c r="O15" s="31"/>
      <c r="P15" s="34"/>
      <c r="X15" s="31"/>
    </row>
    <row r="16" spans="2:26" x14ac:dyDescent="0.25">
      <c r="B16" s="33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59"/>
      <c r="N16" s="31"/>
      <c r="O16" s="31"/>
      <c r="P16" s="34"/>
      <c r="X16" s="31"/>
    </row>
    <row r="17" spans="2:24" x14ac:dyDescent="0.25">
      <c r="B17" s="33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59">
        <f>Palvelut!E11</f>
        <v>0</v>
      </c>
      <c r="N17" s="31"/>
      <c r="O17" s="31"/>
      <c r="P17" s="34"/>
      <c r="X17" s="31"/>
    </row>
    <row r="18" spans="2:24" x14ac:dyDescent="0.25">
      <c r="B18" s="33"/>
      <c r="C18" s="31"/>
      <c r="D18" s="38"/>
      <c r="E18" s="31"/>
      <c r="F18" s="31"/>
      <c r="G18" s="31"/>
      <c r="H18" s="31"/>
      <c r="I18" s="31"/>
      <c r="J18" s="31"/>
      <c r="K18" s="31"/>
      <c r="L18" s="31"/>
      <c r="M18" s="75"/>
      <c r="N18" s="31"/>
      <c r="O18" s="31"/>
      <c r="P18" s="34"/>
      <c r="X18" s="31"/>
    </row>
    <row r="19" spans="2:24" x14ac:dyDescent="0.25">
      <c r="B19" s="33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59">
        <f>Palvelut!E12</f>
        <v>0</v>
      </c>
      <c r="N19" s="31"/>
      <c r="O19" s="31"/>
      <c r="P19" s="34"/>
      <c r="X19" s="31"/>
    </row>
    <row r="20" spans="2:24" x14ac:dyDescent="0.25">
      <c r="B20" s="33"/>
      <c r="C20" s="31"/>
      <c r="D20" s="31"/>
      <c r="E20" s="31"/>
      <c r="F20" s="31"/>
      <c r="G20" s="31"/>
      <c r="H20" s="31"/>
      <c r="I20" s="31"/>
      <c r="J20" s="31"/>
      <c r="K20" s="31"/>
      <c r="L20" s="56"/>
      <c r="M20" s="46"/>
      <c r="N20" s="31"/>
      <c r="O20" s="31"/>
      <c r="P20" s="34"/>
      <c r="X20" s="31"/>
    </row>
    <row r="21" spans="2:24" x14ac:dyDescent="0.25">
      <c r="B21" s="33"/>
      <c r="C21" s="31"/>
      <c r="D21" s="31"/>
      <c r="E21" s="31"/>
      <c r="F21" s="31"/>
      <c r="G21" s="31"/>
      <c r="H21" s="31"/>
      <c r="I21" s="31"/>
      <c r="J21" s="57"/>
      <c r="K21" s="53"/>
      <c r="L21" s="55"/>
      <c r="M21" s="59">
        <f>Palvelut!E13</f>
        <v>0</v>
      </c>
      <c r="N21" s="53"/>
      <c r="O21" s="31"/>
      <c r="P21" s="34"/>
      <c r="X21" s="31"/>
    </row>
    <row r="22" spans="2:24" x14ac:dyDescent="0.25">
      <c r="B22" s="33"/>
      <c r="C22" s="31"/>
      <c r="D22" s="31"/>
      <c r="E22" s="31"/>
      <c r="F22" s="31"/>
      <c r="G22" s="31"/>
      <c r="H22" s="31"/>
      <c r="I22" s="31"/>
      <c r="J22" s="57"/>
      <c r="K22" s="53"/>
      <c r="L22" s="55"/>
      <c r="M22" s="59"/>
      <c r="N22" s="53"/>
      <c r="O22" s="57"/>
      <c r="P22" s="34"/>
      <c r="X22" s="31"/>
    </row>
    <row r="23" spans="2:24" x14ac:dyDescent="0.25">
      <c r="B23" s="33"/>
      <c r="C23" s="31"/>
      <c r="D23" s="31"/>
      <c r="E23" s="31"/>
      <c r="F23" s="31"/>
      <c r="G23" s="31"/>
      <c r="H23" s="31"/>
      <c r="I23" s="31"/>
      <c r="J23" s="57"/>
      <c r="K23" s="53"/>
      <c r="L23" s="55"/>
      <c r="M23" s="59">
        <f>Palvelut!E14</f>
        <v>0</v>
      </c>
      <c r="N23" s="53"/>
      <c r="O23" s="57"/>
      <c r="P23" s="34"/>
      <c r="X23" s="31"/>
    </row>
    <row r="24" spans="2:24" x14ac:dyDescent="0.25">
      <c r="B24" s="33"/>
      <c r="C24" s="31"/>
      <c r="D24" s="31"/>
      <c r="E24" s="31"/>
      <c r="F24" s="31"/>
      <c r="G24" s="31"/>
      <c r="H24" s="31"/>
      <c r="I24" s="31"/>
      <c r="J24" s="57"/>
      <c r="K24" s="53"/>
      <c r="L24" s="55"/>
      <c r="M24" s="59"/>
      <c r="N24" s="53"/>
      <c r="O24" s="57"/>
      <c r="P24" s="34"/>
      <c r="X24" s="31"/>
    </row>
    <row r="25" spans="2:24" x14ac:dyDescent="0.25">
      <c r="B25" s="33"/>
      <c r="C25" s="31"/>
      <c r="D25" s="31"/>
      <c r="E25" s="31"/>
      <c r="F25" s="31"/>
      <c r="G25" s="31"/>
      <c r="H25" s="31"/>
      <c r="I25" s="31"/>
      <c r="J25" s="57"/>
      <c r="K25" s="53"/>
      <c r="L25" s="55"/>
      <c r="M25" s="59">
        <f>Palvelut!E15</f>
        <v>0</v>
      </c>
      <c r="N25" s="53" t="s">
        <v>17</v>
      </c>
      <c r="O25" s="57"/>
      <c r="P25" s="34"/>
      <c r="X25" s="31"/>
    </row>
    <row r="26" spans="2:24" x14ac:dyDescent="0.25">
      <c r="B26" s="33"/>
      <c r="C26" s="31"/>
      <c r="D26" s="31"/>
      <c r="E26" s="31"/>
      <c r="F26" s="31"/>
      <c r="G26" s="31"/>
      <c r="H26" s="31"/>
      <c r="I26" s="31"/>
      <c r="J26" s="57"/>
      <c r="K26" s="53"/>
      <c r="L26" s="55"/>
      <c r="M26" s="59"/>
      <c r="N26" s="53"/>
      <c r="O26" s="57"/>
      <c r="P26" s="34"/>
      <c r="X26" s="31"/>
    </row>
    <row r="27" spans="2:24" x14ac:dyDescent="0.25">
      <c r="B27" s="33"/>
      <c r="C27" s="31"/>
      <c r="D27" s="31"/>
      <c r="E27" s="31"/>
      <c r="F27" s="31"/>
      <c r="G27" s="31"/>
      <c r="H27" s="31"/>
      <c r="I27" s="31"/>
      <c r="J27" s="57"/>
      <c r="K27" s="53"/>
      <c r="L27" s="55"/>
      <c r="M27" s="59">
        <f>Palvelut!E16</f>
        <v>0</v>
      </c>
      <c r="N27" s="53"/>
      <c r="O27" s="57"/>
      <c r="P27" s="34"/>
      <c r="X27" s="31"/>
    </row>
    <row r="28" spans="2:24" x14ac:dyDescent="0.25">
      <c r="B28" s="33"/>
      <c r="C28" s="31"/>
      <c r="D28" s="31"/>
      <c r="E28" s="31"/>
      <c r="F28" s="31"/>
      <c r="G28" s="31"/>
      <c r="H28" s="31"/>
      <c r="I28" s="31"/>
      <c r="J28" s="57"/>
      <c r="K28" s="53"/>
      <c r="L28" s="55"/>
      <c r="M28" s="59"/>
      <c r="N28" s="53"/>
      <c r="O28" s="57"/>
      <c r="P28" s="34"/>
      <c r="X28" s="31"/>
    </row>
    <row r="29" spans="2:24" x14ac:dyDescent="0.25">
      <c r="B29" s="33"/>
      <c r="C29" s="31"/>
      <c r="D29" s="31"/>
      <c r="E29" s="31"/>
      <c r="F29" s="31"/>
      <c r="G29" s="31"/>
      <c r="H29" s="31"/>
      <c r="I29" s="31"/>
      <c r="J29" s="57"/>
      <c r="K29" s="53"/>
      <c r="L29" s="55"/>
      <c r="M29" s="59">
        <f>Palvelut!E17</f>
        <v>0</v>
      </c>
      <c r="N29" s="53"/>
      <c r="O29" s="57"/>
      <c r="P29" s="34"/>
      <c r="X29" s="31"/>
    </row>
    <row r="30" spans="2:24" x14ac:dyDescent="0.25">
      <c r="B30" s="33"/>
      <c r="C30" s="31"/>
      <c r="D30" s="31"/>
      <c r="E30" s="31"/>
      <c r="F30" s="31"/>
      <c r="G30" s="31"/>
      <c r="H30" s="31"/>
      <c r="I30" s="31"/>
      <c r="J30" s="32"/>
      <c r="K30" s="31"/>
      <c r="L30" s="31"/>
      <c r="M30" s="31"/>
      <c r="N30" s="31"/>
      <c r="O30" s="61"/>
      <c r="P30" s="34"/>
    </row>
    <row r="31" spans="2:24" x14ac:dyDescent="0.25">
      <c r="B31" s="33"/>
      <c r="C31" s="31"/>
      <c r="D31" s="31"/>
      <c r="E31" s="31"/>
      <c r="F31" s="31"/>
      <c r="G31" s="31"/>
      <c r="H31" s="31"/>
      <c r="I31" s="31"/>
      <c r="J31" s="57" t="s">
        <v>68</v>
      </c>
      <c r="K31" s="31"/>
      <c r="L31" s="31"/>
      <c r="M31" s="59">
        <f>M11+M13+M15+M17+M19+M21+P13+M23+M25+M27+M29</f>
        <v>134</v>
      </c>
      <c r="N31" s="31"/>
      <c r="O31" s="61"/>
      <c r="P31" s="34"/>
    </row>
    <row r="32" spans="2:24" x14ac:dyDescent="0.25">
      <c r="B32" s="33"/>
      <c r="C32" s="31"/>
      <c r="D32" s="31"/>
      <c r="E32" s="31"/>
      <c r="F32" s="31"/>
      <c r="G32" s="31"/>
      <c r="H32" s="31"/>
      <c r="I32" s="31"/>
      <c r="J32" s="32"/>
      <c r="K32" s="31"/>
      <c r="L32" s="31"/>
      <c r="M32" s="31"/>
      <c r="N32" s="31"/>
      <c r="O32" s="61"/>
      <c r="P32" s="34"/>
    </row>
    <row r="33" spans="2:21" x14ac:dyDescent="0.25">
      <c r="B33" s="33"/>
      <c r="C33" s="31"/>
      <c r="D33" s="31"/>
      <c r="E33" s="31"/>
      <c r="F33" s="31"/>
      <c r="G33" s="31"/>
      <c r="H33" s="31"/>
      <c r="I33" s="31"/>
      <c r="N33" s="31"/>
      <c r="O33" s="31"/>
      <c r="P33" s="34"/>
    </row>
    <row r="34" spans="2:21" x14ac:dyDescent="0.25">
      <c r="B34" s="33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58"/>
      <c r="N34" s="31"/>
      <c r="O34" s="31"/>
      <c r="P34" s="34"/>
    </row>
    <row r="35" spans="2:21" x14ac:dyDescent="0.25">
      <c r="B35" s="33"/>
      <c r="C35" s="31"/>
      <c r="D35" s="31"/>
      <c r="E35" s="31"/>
      <c r="F35" s="31"/>
      <c r="G35" s="31"/>
      <c r="H35" s="31"/>
      <c r="I35" s="31"/>
      <c r="J35" s="31"/>
      <c r="K35" s="31"/>
      <c r="L35" s="31"/>
      <c r="N35" s="31"/>
      <c r="O35" s="31"/>
      <c r="P35" s="34"/>
    </row>
    <row r="36" spans="2:21" x14ac:dyDescent="0.25">
      <c r="B36" s="33"/>
      <c r="C36" s="57"/>
      <c r="D36" s="57"/>
      <c r="E36" s="54"/>
      <c r="F36" s="59"/>
      <c r="G36" s="59"/>
      <c r="H36" s="59"/>
      <c r="I36" s="31"/>
      <c r="J36" s="57"/>
      <c r="K36" s="31"/>
      <c r="L36" s="31"/>
      <c r="M36" s="65"/>
      <c r="N36" s="31"/>
      <c r="O36" s="31"/>
      <c r="P36" s="34"/>
      <c r="S36" s="46"/>
      <c r="T36" s="46"/>
      <c r="U36" s="46"/>
    </row>
    <row r="37" spans="2:21" x14ac:dyDescent="0.25">
      <c r="B37" s="33"/>
      <c r="C37" s="31"/>
      <c r="D37" s="31"/>
      <c r="E37" s="31"/>
      <c r="F37" s="60"/>
      <c r="G37" s="31"/>
      <c r="H37" s="31"/>
      <c r="I37" s="31"/>
      <c r="J37" s="31"/>
      <c r="K37" s="31"/>
      <c r="L37" s="31"/>
      <c r="M37" s="31"/>
      <c r="N37" s="31"/>
      <c r="O37" s="31"/>
      <c r="P37" s="34"/>
      <c r="S37" s="46"/>
      <c r="T37" s="46"/>
      <c r="U37" s="46"/>
    </row>
    <row r="38" spans="2:21" x14ac:dyDescent="0.25">
      <c r="B38" s="33"/>
      <c r="C38" s="31"/>
      <c r="D38" s="31"/>
      <c r="E38" s="31"/>
      <c r="F38" s="54"/>
      <c r="G38" s="59"/>
      <c r="H38" s="51"/>
      <c r="I38" s="31"/>
      <c r="J38" s="31"/>
      <c r="K38" s="31"/>
      <c r="L38" s="56"/>
      <c r="M38" s="31"/>
      <c r="N38" s="31"/>
      <c r="O38" s="57"/>
      <c r="P38" s="34"/>
      <c r="S38" s="46"/>
      <c r="T38" s="46"/>
      <c r="U38" s="46"/>
    </row>
    <row r="39" spans="2:21" x14ac:dyDescent="0.25">
      <c r="B39" s="33"/>
      <c r="C39" s="31"/>
      <c r="D39" s="31"/>
      <c r="E39" s="31"/>
      <c r="F39" s="31"/>
      <c r="G39" s="31"/>
      <c r="H39" s="31"/>
      <c r="I39" s="31"/>
      <c r="J39" s="31"/>
      <c r="K39" s="31"/>
      <c r="L39" s="56"/>
      <c r="M39" s="31"/>
      <c r="N39" s="31"/>
      <c r="O39" s="57"/>
      <c r="P39" s="34"/>
      <c r="S39" s="46"/>
      <c r="T39" s="46"/>
      <c r="U39" s="46"/>
    </row>
    <row r="40" spans="2:21" x14ac:dyDescent="0.25">
      <c r="B40" s="33"/>
      <c r="C40" s="31"/>
      <c r="D40" s="31"/>
      <c r="E40" s="31"/>
      <c r="F40" s="31"/>
      <c r="G40" s="31"/>
      <c r="H40" s="31"/>
      <c r="I40" s="31"/>
      <c r="J40" s="31"/>
      <c r="K40" s="31"/>
      <c r="L40" s="56"/>
      <c r="M40" s="31"/>
      <c r="N40" s="31"/>
      <c r="O40" s="57"/>
      <c r="P40" s="34"/>
      <c r="S40" s="46"/>
      <c r="T40" s="46"/>
      <c r="U40" s="46"/>
    </row>
    <row r="41" spans="2:21" x14ac:dyDescent="0.25">
      <c r="B41" s="33"/>
      <c r="C41" s="31"/>
      <c r="D41" s="31"/>
      <c r="E41" s="31"/>
      <c r="F41" s="31"/>
      <c r="G41" s="31"/>
      <c r="H41" s="31"/>
      <c r="I41" s="31"/>
      <c r="J41" s="31"/>
      <c r="K41" s="31"/>
      <c r="L41" s="56"/>
      <c r="M41" s="31"/>
      <c r="N41" s="31"/>
      <c r="O41" s="57"/>
      <c r="P41" s="34"/>
      <c r="S41" s="46"/>
      <c r="T41" s="46"/>
      <c r="U41" s="46"/>
    </row>
    <row r="42" spans="2:21" x14ac:dyDescent="0.25">
      <c r="B42" s="33"/>
      <c r="C42" s="31"/>
      <c r="D42" s="31"/>
      <c r="E42" s="31"/>
      <c r="F42" s="31"/>
      <c r="G42" s="31"/>
      <c r="H42" s="31"/>
      <c r="I42" s="31"/>
      <c r="J42" s="31"/>
      <c r="K42" s="31"/>
      <c r="L42" s="56"/>
      <c r="M42" s="31"/>
      <c r="N42" s="31"/>
      <c r="O42" s="57"/>
      <c r="P42" s="34"/>
      <c r="S42" s="46"/>
      <c r="T42" s="46"/>
      <c r="U42" s="46"/>
    </row>
    <row r="43" spans="2:21" x14ac:dyDescent="0.25">
      <c r="B43" s="33"/>
      <c r="C43" s="31"/>
      <c r="D43" s="31"/>
      <c r="E43" s="31"/>
      <c r="F43" s="31"/>
      <c r="G43" s="31"/>
      <c r="H43" s="31"/>
      <c r="I43" s="31"/>
      <c r="J43" s="31"/>
      <c r="K43" s="31"/>
      <c r="L43" s="56"/>
      <c r="M43" s="31"/>
      <c r="N43" s="31"/>
      <c r="O43" s="57"/>
      <c r="P43" s="34"/>
      <c r="S43" s="46"/>
      <c r="T43" s="46"/>
      <c r="U43" s="46"/>
    </row>
    <row r="44" spans="2:21" x14ac:dyDescent="0.25">
      <c r="B44" s="33"/>
      <c r="C44" s="31"/>
      <c r="D44" s="31"/>
      <c r="E44" s="31"/>
      <c r="F44" s="31"/>
      <c r="G44" s="31"/>
      <c r="H44" s="31"/>
      <c r="I44" s="31"/>
      <c r="J44" s="31"/>
      <c r="K44" s="31"/>
      <c r="L44" s="56"/>
      <c r="M44" s="31"/>
      <c r="N44" s="31"/>
      <c r="O44" s="57"/>
      <c r="P44" s="34"/>
      <c r="S44" s="46"/>
      <c r="T44" s="46"/>
      <c r="U44" s="46"/>
    </row>
    <row r="45" spans="2:21" x14ac:dyDescent="0.25">
      <c r="B45" s="33"/>
      <c r="C45" s="31"/>
      <c r="D45" s="31"/>
      <c r="E45" s="31"/>
      <c r="F45" s="31"/>
      <c r="G45" s="31"/>
      <c r="H45" s="31"/>
      <c r="I45" s="31"/>
      <c r="J45" s="31"/>
      <c r="K45" s="31"/>
      <c r="L45" s="56"/>
      <c r="M45" s="31"/>
      <c r="N45" s="31"/>
      <c r="O45" s="57"/>
      <c r="P45" s="34"/>
      <c r="S45" s="46"/>
      <c r="T45" s="46"/>
      <c r="U45" s="46"/>
    </row>
    <row r="46" spans="2:21" x14ac:dyDescent="0.25">
      <c r="B46" s="33"/>
      <c r="C46" s="31"/>
      <c r="D46" s="31"/>
      <c r="E46" s="31"/>
      <c r="F46" s="31"/>
      <c r="G46" s="31"/>
      <c r="H46" s="31"/>
      <c r="I46" s="31"/>
      <c r="J46" s="31"/>
      <c r="K46" s="31"/>
      <c r="L46" s="56"/>
      <c r="M46" s="31"/>
      <c r="N46" s="31"/>
      <c r="O46" s="57"/>
      <c r="P46" s="34"/>
      <c r="S46" s="46"/>
      <c r="T46" s="46"/>
      <c r="U46" s="46"/>
    </row>
    <row r="47" spans="2:21" x14ac:dyDescent="0.25">
      <c r="B47" s="33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4"/>
    </row>
    <row r="48" spans="2:21" x14ac:dyDescent="0.25">
      <c r="B48" s="33"/>
      <c r="C48" s="57"/>
      <c r="D48" s="31"/>
      <c r="E48" s="31"/>
      <c r="F48" s="59"/>
      <c r="G48" s="59"/>
      <c r="H48" s="59"/>
      <c r="I48" s="31"/>
      <c r="J48" s="57"/>
      <c r="K48" s="53"/>
      <c r="L48" s="55"/>
      <c r="M48" s="53"/>
      <c r="N48" s="53"/>
      <c r="O48" s="57"/>
      <c r="P48" s="34"/>
    </row>
    <row r="49" spans="2:16" x14ac:dyDescent="0.25">
      <c r="B49" s="33"/>
      <c r="C49" s="31"/>
      <c r="D49" s="31"/>
      <c r="E49" s="31"/>
      <c r="F49" s="31"/>
      <c r="G49" s="31"/>
      <c r="H49" s="31"/>
      <c r="I49" s="31"/>
      <c r="J49" s="32"/>
      <c r="K49" s="31"/>
      <c r="L49" s="31"/>
      <c r="M49" s="31"/>
      <c r="N49" s="31"/>
      <c r="O49" s="31"/>
      <c r="P49" s="34"/>
    </row>
    <row r="50" spans="2:16" x14ac:dyDescent="0.25">
      <c r="B50" s="33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4"/>
    </row>
    <row r="51" spans="2:16" x14ac:dyDescent="0.25">
      <c r="B51" s="33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4"/>
    </row>
    <row r="52" spans="2:16" x14ac:dyDescent="0.25">
      <c r="B52" s="33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4"/>
    </row>
    <row r="53" spans="2:16" x14ac:dyDescent="0.25">
      <c r="B53" s="33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4"/>
    </row>
    <row r="54" spans="2:16" x14ac:dyDescent="0.25">
      <c r="B54" s="33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4"/>
    </row>
    <row r="55" spans="2:16" x14ac:dyDescent="0.25">
      <c r="B55" s="33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4"/>
    </row>
    <row r="56" spans="2:16" x14ac:dyDescent="0.25">
      <c r="B56" s="3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4"/>
    </row>
    <row r="57" spans="2:16" x14ac:dyDescent="0.25">
      <c r="B57" s="33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4"/>
    </row>
    <row r="58" spans="2:16" x14ac:dyDescent="0.25">
      <c r="B58" s="33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4"/>
    </row>
    <row r="59" spans="2:16" x14ac:dyDescent="0.25">
      <c r="B59" s="33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4"/>
    </row>
    <row r="60" spans="2:16" ht="13.8" thickBot="1" x14ac:dyDescent="0.3"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</row>
  </sheetData>
  <conditionalFormatting sqref="S36:S46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{F4C5BD33-2545-4096-9CAA-E2E343B9A43C}</x14:id>
        </ext>
      </extLs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6:U46">
    <cfRule type="colorScale" priority="25">
      <colorScale>
        <cfvo type="min"/>
        <cfvo type="max"/>
        <color rgb="FF00B050"/>
        <color rgb="FFFF0000"/>
      </colorScale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{A93A445D-DA74-42A4-B846-C375232AA989}</x14:id>
        </ext>
      </extLst>
    </cfRule>
    <cfRule type="colorScale" priority="28">
      <colorScale>
        <cfvo type="min"/>
        <cfvo type="max"/>
        <color rgb="FFFF7128"/>
        <color rgb="FFFFEF9C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">
    <cfRule type="colorScale" priority="7">
      <colorScale>
        <cfvo type="num" val="5"/>
        <cfvo type="num" val="6"/>
        <color rgb="FF00B050"/>
        <color rgb="FFFF000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2" r:id="rId4" name="Drop Down 2">
              <controlPr defaultSize="0" autoLine="0" autoPict="0">
                <anchor moveWithCells="1">
                  <from>
                    <xdr:col>8</xdr:col>
                    <xdr:colOff>609600</xdr:colOff>
                    <xdr:row>9</xdr:row>
                    <xdr:rowOff>99060</xdr:rowOff>
                  </from>
                  <to>
                    <xdr:col>11</xdr:col>
                    <xdr:colOff>571500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5" name="Drop Down 23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114300</xdr:rowOff>
                  </from>
                  <to>
                    <xdr:col>4</xdr:col>
                    <xdr:colOff>220980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6" name="Drop Down 35">
              <controlPr defaultSize="0" autoLine="0" autoPict="0">
                <anchor moveWithCells="1">
                  <from>
                    <xdr:col>9</xdr:col>
                    <xdr:colOff>0</xdr:colOff>
                    <xdr:row>11</xdr:row>
                    <xdr:rowOff>99060</xdr:rowOff>
                  </from>
                  <to>
                    <xdr:col>11</xdr:col>
                    <xdr:colOff>571500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7" name="Drop Down 37">
              <controlPr defaultSize="0" autoLine="0" autoPict="0">
                <anchor moveWithCells="1">
                  <from>
                    <xdr:col>8</xdr:col>
                    <xdr:colOff>594360</xdr:colOff>
                    <xdr:row>13</xdr:row>
                    <xdr:rowOff>99060</xdr:rowOff>
                  </from>
                  <to>
                    <xdr:col>11</xdr:col>
                    <xdr:colOff>563880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8" name="Drop Down 38">
              <controlPr defaultSize="0" autoLine="0" autoPict="0">
                <anchor moveWithCells="1">
                  <from>
                    <xdr:col>8</xdr:col>
                    <xdr:colOff>601980</xdr:colOff>
                    <xdr:row>15</xdr:row>
                    <xdr:rowOff>121920</xdr:rowOff>
                  </from>
                  <to>
                    <xdr:col>11</xdr:col>
                    <xdr:colOff>556260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9" name="Drop Down 39">
              <controlPr defaultSize="0" autoLine="0" autoPict="0">
                <anchor moveWithCells="1">
                  <from>
                    <xdr:col>8</xdr:col>
                    <xdr:colOff>601980</xdr:colOff>
                    <xdr:row>17</xdr:row>
                    <xdr:rowOff>106680</xdr:rowOff>
                  </from>
                  <to>
                    <xdr:col>11</xdr:col>
                    <xdr:colOff>563880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10" name="Drop Down 40">
              <controlPr defaultSize="0" autoLine="0" autoPict="0">
                <anchor moveWithCells="1">
                  <from>
                    <xdr:col>8</xdr:col>
                    <xdr:colOff>594360</xdr:colOff>
                    <xdr:row>19</xdr:row>
                    <xdr:rowOff>106680</xdr:rowOff>
                  </from>
                  <to>
                    <xdr:col>11</xdr:col>
                    <xdr:colOff>563880</xdr:colOff>
                    <xdr:row>20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11" name="Drop Down 41">
              <controlPr defaultSize="0" autoLine="0" autoPict="0">
                <anchor moveWithCells="1">
                  <from>
                    <xdr:col>8</xdr:col>
                    <xdr:colOff>601980</xdr:colOff>
                    <xdr:row>21</xdr:row>
                    <xdr:rowOff>106680</xdr:rowOff>
                  </from>
                  <to>
                    <xdr:col>11</xdr:col>
                    <xdr:colOff>556260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2" name="Drop Down 42">
              <controlPr defaultSize="0" autoLine="0" autoPict="0">
                <anchor moveWithCells="1">
                  <from>
                    <xdr:col>8</xdr:col>
                    <xdr:colOff>609600</xdr:colOff>
                    <xdr:row>23</xdr:row>
                    <xdr:rowOff>99060</xdr:rowOff>
                  </from>
                  <to>
                    <xdr:col>11</xdr:col>
                    <xdr:colOff>571500</xdr:colOff>
                    <xdr:row>24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3" name="Drop Down 43">
              <controlPr defaultSize="0" autoLine="0" autoPict="0">
                <anchor moveWithCells="1">
                  <from>
                    <xdr:col>8</xdr:col>
                    <xdr:colOff>601980</xdr:colOff>
                    <xdr:row>25</xdr:row>
                    <xdr:rowOff>106680</xdr:rowOff>
                  </from>
                  <to>
                    <xdr:col>11</xdr:col>
                    <xdr:colOff>563880</xdr:colOff>
                    <xdr:row>26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4" name="Drop Down 44">
              <controlPr defaultSize="0" autoLine="0" autoPict="0">
                <anchor moveWithCells="1">
                  <from>
                    <xdr:col>8</xdr:col>
                    <xdr:colOff>601980</xdr:colOff>
                    <xdr:row>27</xdr:row>
                    <xdr:rowOff>114300</xdr:rowOff>
                  </from>
                  <to>
                    <xdr:col>11</xdr:col>
                    <xdr:colOff>556260</xdr:colOff>
                    <xdr:row>29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C5BD33-2545-4096-9CAA-E2E343B9A4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S36:S46</xm:sqref>
        </x14:conditionalFormatting>
        <x14:conditionalFormatting xmlns:xm="http://schemas.microsoft.com/office/excel/2006/main">
          <x14:cfRule type="dataBar" id="{A93A445D-DA74-42A4-B846-C375232AA9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S36:U46</xm:sqref>
        </x14:conditionalFormatting>
        <x14:conditionalFormatting xmlns:xm="http://schemas.microsoft.com/office/excel/2006/main">
          <x14:cfRule type="iconSet" priority="3" id="{6DCEBF06-7AF3-432A-9F60-0ACACB0E3A5A}">
            <x14:iconSet iconSet="3Symbols2" custom="1">
              <x14:cfvo type="percent">
                <xm:f>0</xm:f>
              </x14:cfvo>
              <x14:cfvo type="percent" gte="0">
                <xm:f>4</xm:f>
              </x14:cfvo>
              <x14:cfvo type="percent">
                <xm:f>5</xm:f>
              </x14:cfvo>
              <x14:cfIcon iconSet="3Symbols2" iconId="2"/>
              <x14:cfIcon iconSet="3Symbols2" iconId="1"/>
              <x14:cfIcon iconSet="NoIcons" iconId="0"/>
            </x14:iconSet>
          </x14:cfRule>
          <xm:sqref>E20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6">
    <pageSetUpPr fitToPage="1"/>
  </sheetPr>
  <dimension ref="B1:U61"/>
  <sheetViews>
    <sheetView zoomScaleNormal="100" workbookViewId="0">
      <selection activeCell="J4" sqref="J4"/>
    </sheetView>
  </sheetViews>
  <sheetFormatPr defaultColWidth="9.109375" defaultRowHeight="13.2" x14ac:dyDescent="0.25"/>
  <cols>
    <col min="1" max="5" width="9.109375" style="29"/>
    <col min="6" max="6" width="9.109375" style="29" customWidth="1"/>
    <col min="7" max="24" width="9.109375" style="29"/>
    <col min="25" max="25" width="22.5546875" style="29" bestFit="1" customWidth="1"/>
    <col min="26" max="26" width="15.33203125" style="29" customWidth="1"/>
    <col min="27" max="16384" width="9.109375" style="29"/>
  </cols>
  <sheetData>
    <row r="1" spans="2:21" ht="13.8" thickBot="1" x14ac:dyDescent="0.3"/>
    <row r="2" spans="2:21" x14ac:dyDescent="0.25"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2:21" x14ac:dyDescent="0.25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2"/>
    </row>
    <row r="4" spans="2:21" ht="15" x14ac:dyDescent="0.25">
      <c r="B4" s="41"/>
      <c r="C4" s="64" t="s">
        <v>54</v>
      </c>
      <c r="D4" s="64" t="s">
        <v>55</v>
      </c>
      <c r="E4" s="64"/>
      <c r="F4" s="64"/>
      <c r="G4" s="40"/>
      <c r="H4" s="40"/>
      <c r="I4" s="40"/>
      <c r="J4" s="77" t="str">
        <f>N9</f>
        <v>Kohdennetut palvelut</v>
      </c>
      <c r="K4" s="40"/>
      <c r="L4" s="40"/>
      <c r="M4" s="40"/>
      <c r="N4" s="40"/>
      <c r="O4" s="40"/>
      <c r="P4" s="42"/>
    </row>
    <row r="5" spans="2:21" x14ac:dyDescent="0.25">
      <c r="B5" s="41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2"/>
    </row>
    <row r="6" spans="2:21" x14ac:dyDescent="0.25">
      <c r="B6" s="41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2"/>
    </row>
    <row r="7" spans="2:21" x14ac:dyDescent="0.25">
      <c r="B7" s="33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4"/>
    </row>
    <row r="8" spans="2:21" x14ac:dyDescent="0.25">
      <c r="B8" s="33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4"/>
    </row>
    <row r="9" spans="2:21" x14ac:dyDescent="0.25">
      <c r="B9" s="33"/>
      <c r="C9" s="57" t="s">
        <v>81</v>
      </c>
      <c r="D9" s="57"/>
      <c r="E9" s="54"/>
      <c r="G9" s="59"/>
      <c r="H9" s="59"/>
      <c r="I9" s="31"/>
      <c r="J9" s="57" t="s">
        <v>80</v>
      </c>
      <c r="K9" s="31"/>
      <c r="L9" s="31"/>
      <c r="N9" s="57" t="s">
        <v>30</v>
      </c>
      <c r="O9" s="31"/>
      <c r="P9" s="34"/>
      <c r="S9" s="46"/>
      <c r="T9" s="46"/>
      <c r="U9" s="46"/>
    </row>
    <row r="10" spans="2:21" x14ac:dyDescent="0.25">
      <c r="B10" s="33"/>
      <c r="C10" s="31"/>
      <c r="D10" s="31"/>
      <c r="E10" s="31"/>
      <c r="F10" s="60"/>
      <c r="G10" s="31"/>
      <c r="H10" s="31"/>
      <c r="I10" s="31"/>
      <c r="J10" s="31"/>
      <c r="K10" s="31"/>
      <c r="L10" s="31"/>
      <c r="M10" s="31"/>
      <c r="N10" s="31"/>
      <c r="O10" s="31"/>
      <c r="P10" s="34"/>
      <c r="S10" s="46"/>
      <c r="T10" s="46"/>
      <c r="U10" s="46"/>
    </row>
    <row r="11" spans="2:21" x14ac:dyDescent="0.25">
      <c r="B11" s="33"/>
      <c r="C11" s="31"/>
      <c r="D11" s="31"/>
      <c r="E11" s="31"/>
      <c r="F11" s="76" t="s">
        <v>88</v>
      </c>
      <c r="G11" s="52">
        <v>8</v>
      </c>
      <c r="H11" s="51"/>
      <c r="I11" s="31"/>
      <c r="J11" s="31"/>
      <c r="K11" s="31"/>
      <c r="M11" s="59">
        <f>Palvelut!I8</f>
        <v>1063</v>
      </c>
      <c r="N11" s="31"/>
      <c r="P11" s="34"/>
      <c r="S11" s="46"/>
      <c r="T11" s="46"/>
      <c r="U11" s="46"/>
    </row>
    <row r="12" spans="2:21" x14ac:dyDescent="0.25">
      <c r="B12" s="33"/>
      <c r="C12" s="31"/>
      <c r="D12" s="31"/>
      <c r="E12" s="31"/>
      <c r="F12" s="31"/>
      <c r="G12" s="31"/>
      <c r="H12" s="31"/>
      <c r="I12" s="31"/>
      <c r="J12" s="31"/>
      <c r="K12" s="31"/>
      <c r="M12" s="59"/>
      <c r="N12" s="31"/>
      <c r="P12" s="34"/>
      <c r="S12" s="46"/>
      <c r="T12" s="46"/>
      <c r="U12" s="46"/>
    </row>
    <row r="13" spans="2:21" x14ac:dyDescent="0.25">
      <c r="B13" s="33"/>
      <c r="C13" s="31"/>
      <c r="D13" s="31"/>
      <c r="E13" s="31"/>
      <c r="F13" s="31"/>
      <c r="G13" s="31"/>
      <c r="H13" s="31"/>
      <c r="I13" s="31"/>
      <c r="J13" s="31"/>
      <c r="K13" s="31"/>
      <c r="M13" s="59">
        <f>Palvelut!I9</f>
        <v>0</v>
      </c>
      <c r="N13" s="31"/>
      <c r="P13" s="34"/>
      <c r="S13" s="46"/>
      <c r="T13" s="46"/>
      <c r="U13" s="46"/>
    </row>
    <row r="14" spans="2:21" x14ac:dyDescent="0.25">
      <c r="B14" s="33"/>
      <c r="C14" s="31"/>
      <c r="D14" s="31"/>
      <c r="E14" s="31"/>
      <c r="F14" s="31"/>
      <c r="G14" s="31"/>
      <c r="H14" s="31"/>
      <c r="I14" s="31"/>
      <c r="J14" s="31"/>
      <c r="K14" s="31"/>
      <c r="M14" s="59"/>
      <c r="N14" s="31"/>
      <c r="P14" s="34"/>
      <c r="S14" s="46"/>
      <c r="T14" s="46"/>
      <c r="U14" s="46"/>
    </row>
    <row r="15" spans="2:21" x14ac:dyDescent="0.25">
      <c r="B15" s="33"/>
      <c r="C15" s="31"/>
      <c r="D15" s="31"/>
      <c r="E15" s="31"/>
      <c r="F15" s="31"/>
      <c r="G15" s="31"/>
      <c r="H15" s="31"/>
      <c r="I15" s="31"/>
      <c r="J15" s="31"/>
      <c r="K15" s="31"/>
      <c r="M15" s="59">
        <f>Palvelut!I10</f>
        <v>0</v>
      </c>
      <c r="N15" s="31"/>
      <c r="P15" s="34"/>
      <c r="S15" s="46"/>
      <c r="T15" s="46"/>
      <c r="U15" s="46"/>
    </row>
    <row r="16" spans="2:21" x14ac:dyDescent="0.25">
      <c r="B16" s="33"/>
      <c r="C16" s="31"/>
      <c r="D16" s="31"/>
      <c r="E16" s="31"/>
      <c r="F16" s="31"/>
      <c r="G16" s="31"/>
      <c r="H16" s="31"/>
      <c r="I16" s="31"/>
      <c r="J16" s="31"/>
      <c r="K16" s="31"/>
      <c r="M16" s="59"/>
      <c r="N16" s="31"/>
      <c r="P16" s="34"/>
      <c r="S16" s="46"/>
      <c r="T16" s="46"/>
      <c r="U16" s="46"/>
    </row>
    <row r="17" spans="2:21" x14ac:dyDescent="0.25">
      <c r="B17" s="33"/>
      <c r="C17" s="31"/>
      <c r="D17" s="31"/>
      <c r="E17" s="31"/>
      <c r="F17" s="31"/>
      <c r="G17" s="31"/>
      <c r="H17" s="31"/>
      <c r="I17" s="31"/>
      <c r="J17" s="31"/>
      <c r="K17" s="31"/>
      <c r="M17" s="59">
        <f>Palvelut!I11</f>
        <v>0</v>
      </c>
      <c r="N17" s="31"/>
      <c r="P17" s="34"/>
      <c r="S17" s="46"/>
      <c r="T17" s="46"/>
      <c r="U17" s="46"/>
    </row>
    <row r="18" spans="2:21" x14ac:dyDescent="0.25">
      <c r="B18" s="33"/>
      <c r="C18" s="31"/>
      <c r="D18" s="31"/>
      <c r="E18" s="31"/>
      <c r="F18" s="31"/>
      <c r="G18" s="31"/>
      <c r="H18" s="31"/>
      <c r="I18" s="31"/>
      <c r="J18" s="31"/>
      <c r="K18" s="31"/>
      <c r="M18" s="59"/>
      <c r="N18" s="31"/>
      <c r="P18" s="34"/>
      <c r="S18" s="46"/>
      <c r="T18" s="46"/>
      <c r="U18" s="46"/>
    </row>
    <row r="19" spans="2:21" x14ac:dyDescent="0.25">
      <c r="B19" s="33"/>
      <c r="C19" s="31"/>
      <c r="D19" s="31"/>
      <c r="E19" s="31"/>
      <c r="F19" s="31"/>
      <c r="G19" s="31"/>
      <c r="H19" s="31"/>
      <c r="I19" s="31"/>
      <c r="J19" s="31"/>
      <c r="K19" s="31"/>
      <c r="M19" s="59">
        <f>Palvelut!I12</f>
        <v>0</v>
      </c>
      <c r="N19" s="31"/>
      <c r="P19" s="34"/>
      <c r="S19" s="46"/>
      <c r="T19" s="46"/>
      <c r="U19" s="46"/>
    </row>
    <row r="20" spans="2:21" x14ac:dyDescent="0.25">
      <c r="B20" s="33"/>
      <c r="C20" s="31"/>
      <c r="D20" s="31"/>
      <c r="E20" s="31"/>
      <c r="F20" s="31"/>
      <c r="G20" s="31"/>
      <c r="H20" s="31"/>
      <c r="I20" s="31"/>
      <c r="J20" s="31"/>
      <c r="K20" s="31"/>
      <c r="M20" s="46"/>
      <c r="N20" s="31"/>
      <c r="O20" s="31"/>
      <c r="P20" s="34"/>
    </row>
    <row r="21" spans="2:21" x14ac:dyDescent="0.25">
      <c r="B21" s="33"/>
      <c r="C21" s="57" t="s">
        <v>81</v>
      </c>
      <c r="D21" s="31"/>
      <c r="E21" s="31"/>
      <c r="F21" s="59"/>
      <c r="G21" s="59"/>
      <c r="H21" s="59"/>
      <c r="I21" s="31"/>
      <c r="M21" s="59">
        <f>Palvelut!I13</f>
        <v>0</v>
      </c>
      <c r="P21" s="34"/>
    </row>
    <row r="22" spans="2:21" x14ac:dyDescent="0.25">
      <c r="B22" s="33"/>
      <c r="C22" s="31"/>
      <c r="D22" s="31"/>
      <c r="E22" s="31"/>
      <c r="F22" s="60"/>
      <c r="I22" s="31"/>
      <c r="J22" s="32"/>
      <c r="K22" s="31"/>
      <c r="M22" s="59"/>
      <c r="N22" s="31"/>
      <c r="O22" s="31"/>
      <c r="P22" s="34"/>
    </row>
    <row r="23" spans="2:21" x14ac:dyDescent="0.25">
      <c r="B23" s="33"/>
      <c r="C23" s="31"/>
      <c r="D23" s="31"/>
      <c r="E23" s="31"/>
      <c r="F23" s="74" t="str">
        <f>F11</f>
        <v>Saatu arvo</v>
      </c>
      <c r="G23" s="52">
        <v>14</v>
      </c>
      <c r="H23" s="51"/>
      <c r="I23" s="31"/>
      <c r="J23" s="31"/>
      <c r="K23" s="31"/>
      <c r="M23" s="59">
        <f>Palvelut!I14</f>
        <v>0</v>
      </c>
      <c r="N23" s="31"/>
      <c r="O23" s="31"/>
      <c r="P23" s="34"/>
    </row>
    <row r="24" spans="2:21" x14ac:dyDescent="0.25">
      <c r="B24" s="33"/>
      <c r="C24" s="31"/>
      <c r="D24" s="31"/>
      <c r="E24" s="31"/>
      <c r="F24" s="31"/>
      <c r="G24" s="31"/>
      <c r="H24" s="31"/>
      <c r="I24" s="31"/>
      <c r="J24" s="31"/>
      <c r="K24" s="31"/>
      <c r="M24" s="59"/>
      <c r="N24" s="31"/>
      <c r="O24" s="31"/>
      <c r="P24" s="34"/>
    </row>
    <row r="25" spans="2:21" x14ac:dyDescent="0.25">
      <c r="B25" s="33"/>
      <c r="C25" s="31"/>
      <c r="D25" s="31"/>
      <c r="E25" s="31"/>
      <c r="F25" s="31"/>
      <c r="G25" s="31"/>
      <c r="H25" s="31"/>
      <c r="I25" s="31"/>
      <c r="J25" s="32"/>
      <c r="K25" s="32"/>
      <c r="M25" s="59">
        <f>Palvelut!I15</f>
        <v>0</v>
      </c>
      <c r="N25" s="32"/>
      <c r="O25" s="32"/>
      <c r="P25" s="34"/>
    </row>
    <row r="26" spans="2:21" x14ac:dyDescent="0.25">
      <c r="B26" s="33"/>
      <c r="C26" s="31"/>
      <c r="D26" s="31"/>
      <c r="E26" s="31"/>
      <c r="F26" s="31"/>
      <c r="G26" s="31"/>
      <c r="H26" s="31"/>
      <c r="I26" s="31"/>
      <c r="J26" s="31"/>
      <c r="K26" s="31"/>
      <c r="M26" s="59"/>
      <c r="N26" s="31"/>
      <c r="O26" s="31"/>
      <c r="P26" s="34"/>
    </row>
    <row r="27" spans="2:21" x14ac:dyDescent="0.25">
      <c r="B27" s="33"/>
      <c r="C27" s="31"/>
      <c r="D27" s="31"/>
      <c r="E27" s="31"/>
      <c r="F27" s="31"/>
      <c r="G27" s="31"/>
      <c r="H27" s="31"/>
      <c r="I27" s="31"/>
      <c r="J27" s="31"/>
      <c r="K27" s="31"/>
      <c r="M27" s="59">
        <f>Palvelut!I16</f>
        <v>0</v>
      </c>
      <c r="N27" s="31"/>
      <c r="O27" s="31"/>
      <c r="P27" s="34"/>
    </row>
    <row r="28" spans="2:21" x14ac:dyDescent="0.25">
      <c r="B28" s="33"/>
      <c r="C28" s="31"/>
      <c r="D28" s="31"/>
      <c r="E28" s="31"/>
      <c r="F28" s="31"/>
      <c r="G28" s="31"/>
      <c r="H28" s="31"/>
      <c r="I28" s="31"/>
      <c r="J28" s="31"/>
      <c r="K28" s="31"/>
      <c r="M28" s="59"/>
      <c r="N28" s="31"/>
      <c r="O28" s="31"/>
      <c r="P28" s="34"/>
    </row>
    <row r="29" spans="2:21" x14ac:dyDescent="0.25">
      <c r="B29" s="33"/>
      <c r="C29" s="31"/>
      <c r="D29" s="31"/>
      <c r="E29" s="31"/>
      <c r="F29" s="31"/>
      <c r="G29" s="31"/>
      <c r="H29" s="31"/>
      <c r="I29" s="31"/>
      <c r="M29" s="59">
        <f>Palvelut!I17</f>
        <v>0</v>
      </c>
      <c r="P29" s="34"/>
    </row>
    <row r="30" spans="2:21" x14ac:dyDescent="0.25">
      <c r="B30" s="33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46"/>
      <c r="N30" s="31"/>
      <c r="O30" s="31"/>
      <c r="P30" s="34"/>
    </row>
    <row r="31" spans="2:21" x14ac:dyDescent="0.25">
      <c r="B31" s="33"/>
      <c r="C31" s="31"/>
      <c r="D31" s="31"/>
      <c r="E31" s="31"/>
      <c r="F31" s="31"/>
      <c r="G31" s="31"/>
      <c r="H31" s="31"/>
      <c r="I31" s="31"/>
      <c r="J31" s="57" t="s">
        <v>47</v>
      </c>
      <c r="K31" s="53"/>
      <c r="M31" s="59">
        <f>M11+M13+M15+M17+M19+M21+M23+M25+M27+M29</f>
        <v>1063</v>
      </c>
      <c r="N31" s="31"/>
      <c r="O31" s="31"/>
      <c r="P31" s="34"/>
    </row>
    <row r="32" spans="2:21" x14ac:dyDescent="0.25">
      <c r="B32" s="33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4"/>
    </row>
    <row r="33" spans="2:16" x14ac:dyDescent="0.25">
      <c r="B33" s="33"/>
      <c r="C33" s="57" t="s">
        <v>45</v>
      </c>
      <c r="D33" s="31"/>
      <c r="E33" s="31"/>
      <c r="G33" s="59"/>
      <c r="H33" s="59"/>
      <c r="I33" s="31"/>
      <c r="M33" s="53"/>
      <c r="N33" s="53"/>
      <c r="P33" s="34"/>
    </row>
    <row r="34" spans="2:16" x14ac:dyDescent="0.25">
      <c r="B34" s="33"/>
      <c r="C34" s="31"/>
      <c r="D34" s="31"/>
      <c r="E34" s="31"/>
      <c r="F34" s="60"/>
      <c r="G34" s="30"/>
      <c r="I34" s="31"/>
      <c r="J34" s="31"/>
      <c r="K34" s="31"/>
      <c r="L34" s="31"/>
      <c r="M34" s="31"/>
      <c r="N34" s="31"/>
      <c r="O34" s="31"/>
      <c r="P34" s="34"/>
    </row>
    <row r="35" spans="2:16" x14ac:dyDescent="0.25">
      <c r="B35" s="33"/>
      <c r="C35" s="31"/>
      <c r="D35" s="31"/>
      <c r="E35" s="31"/>
      <c r="F35" s="76" t="str">
        <f>F23</f>
        <v>Saatu arvo</v>
      </c>
      <c r="G35" s="52">
        <v>15</v>
      </c>
      <c r="H35" s="51"/>
      <c r="I35" s="31"/>
      <c r="J35" s="31"/>
      <c r="K35" s="31"/>
      <c r="L35" s="31"/>
      <c r="M35" s="31"/>
      <c r="N35" s="31"/>
      <c r="O35" s="31"/>
      <c r="P35" s="34"/>
    </row>
    <row r="36" spans="2:16" x14ac:dyDescent="0.25">
      <c r="B36" s="33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4"/>
    </row>
    <row r="37" spans="2:16" x14ac:dyDescent="0.25">
      <c r="B37" s="3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4"/>
    </row>
    <row r="38" spans="2:16" x14ac:dyDescent="0.25">
      <c r="B38" s="33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4"/>
    </row>
    <row r="39" spans="2:16" x14ac:dyDescent="0.25">
      <c r="B39" s="33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4"/>
    </row>
    <row r="40" spans="2:16" x14ac:dyDescent="0.25">
      <c r="B40" s="33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4"/>
    </row>
    <row r="41" spans="2:16" x14ac:dyDescent="0.25">
      <c r="B41" s="33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4"/>
    </row>
    <row r="42" spans="2:16" x14ac:dyDescent="0.25">
      <c r="B42" s="33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4"/>
    </row>
    <row r="43" spans="2:16" x14ac:dyDescent="0.25">
      <c r="B43" s="33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4"/>
    </row>
    <row r="44" spans="2:16" x14ac:dyDescent="0.25">
      <c r="B44" s="33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4"/>
    </row>
    <row r="45" spans="2:16" x14ac:dyDescent="0.25">
      <c r="B45" s="33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4"/>
    </row>
    <row r="46" spans="2:16" x14ac:dyDescent="0.25">
      <c r="B46" s="33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4"/>
    </row>
    <row r="47" spans="2:16" x14ac:dyDescent="0.25">
      <c r="B47" s="33"/>
      <c r="C47" s="57"/>
      <c r="D47" s="31"/>
      <c r="E47" s="31"/>
      <c r="F47" s="31"/>
      <c r="G47" s="31"/>
      <c r="H47" s="31"/>
      <c r="I47" s="31"/>
      <c r="J47" s="57"/>
      <c r="K47" s="31"/>
      <c r="L47" s="31"/>
      <c r="M47" s="65"/>
      <c r="O47" s="31"/>
      <c r="P47" s="34"/>
    </row>
    <row r="48" spans="2:16" x14ac:dyDescent="0.25">
      <c r="B48" s="33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4"/>
    </row>
    <row r="49" spans="2:16" x14ac:dyDescent="0.25">
      <c r="B49" s="33"/>
      <c r="C49" s="31"/>
      <c r="D49" s="31"/>
      <c r="E49" s="31"/>
      <c r="F49" s="31"/>
      <c r="G49" s="31"/>
      <c r="H49" s="31"/>
      <c r="I49" s="31"/>
      <c r="J49" s="31"/>
      <c r="K49" s="31"/>
      <c r="L49" s="57"/>
      <c r="M49" s="31"/>
      <c r="N49" s="31"/>
      <c r="O49" s="57"/>
      <c r="P49" s="62"/>
    </row>
    <row r="50" spans="2:16" x14ac:dyDescent="0.25">
      <c r="B50" s="33"/>
      <c r="C50" s="31"/>
      <c r="D50" s="31"/>
      <c r="E50" s="31"/>
      <c r="F50" s="31"/>
      <c r="G50" s="31"/>
      <c r="H50" s="31"/>
      <c r="I50" s="31"/>
      <c r="J50" s="31"/>
      <c r="K50" s="31"/>
      <c r="L50" s="57"/>
      <c r="M50" s="31"/>
      <c r="N50" s="31"/>
      <c r="O50" s="57"/>
      <c r="P50" s="62"/>
    </row>
    <row r="51" spans="2:16" x14ac:dyDescent="0.25">
      <c r="B51" s="33"/>
      <c r="C51" s="31"/>
      <c r="D51" s="31"/>
      <c r="E51" s="31"/>
      <c r="F51" s="31"/>
      <c r="G51" s="31"/>
      <c r="H51" s="31"/>
      <c r="I51" s="31"/>
      <c r="J51" s="31"/>
      <c r="K51" s="31"/>
      <c r="L51" s="57"/>
      <c r="M51" s="31"/>
      <c r="N51" s="31"/>
      <c r="O51" s="57"/>
      <c r="P51" s="62"/>
    </row>
    <row r="52" spans="2:16" x14ac:dyDescent="0.25">
      <c r="B52" s="33"/>
      <c r="C52" s="31"/>
      <c r="D52" s="31"/>
      <c r="E52" s="31"/>
      <c r="F52" s="31"/>
      <c r="G52" s="31"/>
      <c r="H52" s="31"/>
      <c r="I52" s="31"/>
      <c r="J52" s="31"/>
      <c r="K52" s="31"/>
      <c r="L52" s="57"/>
      <c r="M52" s="31"/>
      <c r="N52" s="31"/>
      <c r="O52" s="57"/>
      <c r="P52" s="62"/>
    </row>
    <row r="53" spans="2:16" x14ac:dyDescent="0.25">
      <c r="B53" s="33"/>
      <c r="C53" s="31"/>
      <c r="D53" s="31"/>
      <c r="E53" s="31"/>
      <c r="F53" s="31"/>
      <c r="G53" s="31"/>
      <c r="H53" s="31"/>
      <c r="I53" s="31"/>
      <c r="J53" s="31"/>
      <c r="K53" s="31"/>
      <c r="L53" s="57"/>
      <c r="M53" s="31"/>
      <c r="N53" s="31"/>
      <c r="O53" s="57"/>
      <c r="P53" s="62"/>
    </row>
    <row r="54" spans="2:16" x14ac:dyDescent="0.25">
      <c r="B54" s="33"/>
      <c r="C54" s="31"/>
      <c r="D54" s="31"/>
      <c r="E54" s="31"/>
      <c r="F54" s="31"/>
      <c r="G54" s="31"/>
      <c r="H54" s="31"/>
      <c r="I54" s="31"/>
      <c r="J54" s="31"/>
      <c r="K54" s="31"/>
      <c r="L54" s="57"/>
      <c r="M54" s="31"/>
      <c r="N54" s="31"/>
      <c r="O54" s="57"/>
      <c r="P54" s="62"/>
    </row>
    <row r="55" spans="2:16" x14ac:dyDescent="0.25">
      <c r="B55" s="33"/>
      <c r="C55" s="31"/>
      <c r="D55" s="31"/>
      <c r="E55" s="31"/>
      <c r="F55" s="31"/>
      <c r="G55" s="31"/>
      <c r="H55" s="31"/>
      <c r="I55" s="31"/>
      <c r="J55" s="31"/>
      <c r="K55" s="31"/>
      <c r="L55" s="57"/>
      <c r="M55" s="31"/>
      <c r="N55" s="31"/>
      <c r="O55" s="57"/>
      <c r="P55" s="62"/>
    </row>
    <row r="56" spans="2:16" x14ac:dyDescent="0.25">
      <c r="B56" s="33"/>
      <c r="C56" s="31"/>
      <c r="D56" s="31"/>
      <c r="E56" s="31"/>
      <c r="F56" s="31"/>
      <c r="G56" s="31"/>
      <c r="H56" s="31"/>
      <c r="I56" s="31"/>
      <c r="J56" s="31"/>
      <c r="K56" s="31"/>
      <c r="L56" s="57"/>
      <c r="M56" s="31"/>
      <c r="N56" s="31"/>
      <c r="O56" s="57"/>
      <c r="P56" s="62"/>
    </row>
    <row r="57" spans="2:16" x14ac:dyDescent="0.25">
      <c r="B57" s="33"/>
      <c r="C57" s="31"/>
      <c r="D57" s="31"/>
      <c r="E57" s="31"/>
      <c r="F57" s="31"/>
      <c r="G57" s="31"/>
      <c r="H57" s="31"/>
      <c r="I57" s="31"/>
      <c r="J57" s="31"/>
      <c r="K57" s="31"/>
      <c r="L57" s="57"/>
      <c r="M57" s="31"/>
      <c r="N57" s="31"/>
      <c r="O57" s="57"/>
      <c r="P57" s="62"/>
    </row>
    <row r="58" spans="2:16" x14ac:dyDescent="0.25">
      <c r="B58" s="33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4"/>
    </row>
    <row r="59" spans="2:16" x14ac:dyDescent="0.25">
      <c r="B59" s="33"/>
      <c r="C59" s="57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4"/>
    </row>
    <row r="60" spans="2:16" x14ac:dyDescent="0.25">
      <c r="B60" s="33"/>
      <c r="C60" s="31"/>
      <c r="D60" s="31"/>
      <c r="E60" s="31"/>
      <c r="F60" s="31"/>
      <c r="G60" s="31"/>
      <c r="H60" s="31"/>
      <c r="I60" s="31"/>
      <c r="J60" s="57"/>
      <c r="K60" s="53"/>
      <c r="L60" s="55"/>
      <c r="M60" s="53"/>
      <c r="N60" s="53"/>
      <c r="O60" s="57"/>
      <c r="P60" s="34"/>
    </row>
    <row r="61" spans="2:16" ht="13.8" thickBot="1" x14ac:dyDescent="0.3"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</row>
  </sheetData>
  <conditionalFormatting sqref="S9:S19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{A3F3DBEF-47B7-4456-9995-F13D1DA35C74}</x14:id>
        </ext>
      </extLst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U19">
    <cfRule type="colorScale" priority="10">
      <colorScale>
        <cfvo type="min"/>
        <cfvo type="max"/>
        <color rgb="FF00B050"/>
        <color rgb="FFFF0000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{5E2FEC14-B0CA-4BD4-8685-1B1CF1584FA4}</x14:id>
        </ext>
      </extLst>
    </cfRule>
    <cfRule type="colorScale" priority="13">
      <colorScale>
        <cfvo type="min"/>
        <cfvo type="max"/>
        <color rgb="FFFF7128"/>
        <color rgb="FFFFEF9C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1">
    <cfRule type="colorScale" priority="6">
      <colorScale>
        <cfvo type="num" val="6"/>
        <cfvo type="num" val="7"/>
        <color rgb="FF00B050"/>
        <color rgb="FFFF0000"/>
      </colorScale>
    </cfRule>
  </conditionalFormatting>
  <conditionalFormatting sqref="G23">
    <cfRule type="colorScale" priority="5">
      <colorScale>
        <cfvo type="num" val="9"/>
        <cfvo type="num" val="10"/>
        <color rgb="FF00B050"/>
        <color rgb="FFFF0000"/>
      </colorScale>
    </cfRule>
  </conditionalFormatting>
  <conditionalFormatting sqref="G35">
    <cfRule type="colorScale" priority="4">
      <colorScale>
        <cfvo type="num" val="12"/>
        <cfvo type="num" val="13"/>
        <color rgb="FF00B050"/>
        <color rgb="FFFF0000"/>
      </colorScale>
    </cfRule>
  </conditionalFormatting>
  <conditionalFormatting sqref="F49">
    <cfRule type="colorScale" priority="2">
      <colorScale>
        <cfvo type="num" val="9"/>
        <cfvo type="num" val="10"/>
        <color rgb="FF00B050"/>
        <color rgb="FFFF000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6" r:id="rId4" name="Drop Down 12">
              <controlPr defaultSize="0" autoLine="0" autoPict="0">
                <anchor moveWithCells="1">
                  <from>
                    <xdr:col>1</xdr:col>
                    <xdr:colOff>601980</xdr:colOff>
                    <xdr:row>9</xdr:row>
                    <xdr:rowOff>106680</xdr:rowOff>
                  </from>
                  <to>
                    <xdr:col>4</xdr:col>
                    <xdr:colOff>213360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5" name="Drop Down 13">
              <controlPr defaultSize="0" autoLine="0" autoPict="0">
                <anchor moveWithCells="1">
                  <from>
                    <xdr:col>2</xdr:col>
                    <xdr:colOff>0</xdr:colOff>
                    <xdr:row>21</xdr:row>
                    <xdr:rowOff>114300</xdr:rowOff>
                  </from>
                  <to>
                    <xdr:col>4</xdr:col>
                    <xdr:colOff>220980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6" name="Drop Down 14">
              <controlPr defaultSize="0" autoLine="0" autoPict="0">
                <anchor moveWithCells="1">
                  <from>
                    <xdr:col>1</xdr:col>
                    <xdr:colOff>601980</xdr:colOff>
                    <xdr:row>33</xdr:row>
                    <xdr:rowOff>121920</xdr:rowOff>
                  </from>
                  <to>
                    <xdr:col>4</xdr:col>
                    <xdr:colOff>213360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7" name="Drop Down 15">
              <controlPr defaultSize="0" autoLine="0" autoPict="0">
                <anchor moveWithCells="1">
                  <from>
                    <xdr:col>9</xdr:col>
                    <xdr:colOff>30480</xdr:colOff>
                    <xdr:row>9</xdr:row>
                    <xdr:rowOff>106680</xdr:rowOff>
                  </from>
                  <to>
                    <xdr:col>11</xdr:col>
                    <xdr:colOff>609600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8" name="Drop Down 16">
              <controlPr defaultSize="0" autoLine="0" autoPict="0">
                <anchor moveWithCells="1">
                  <from>
                    <xdr:col>9</xdr:col>
                    <xdr:colOff>22860</xdr:colOff>
                    <xdr:row>11</xdr:row>
                    <xdr:rowOff>106680</xdr:rowOff>
                  </from>
                  <to>
                    <xdr:col>11</xdr:col>
                    <xdr:colOff>601980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9" name="Drop Down 17">
              <controlPr defaultSize="0" autoLine="0" autoPict="0">
                <anchor moveWithCells="1">
                  <from>
                    <xdr:col>9</xdr:col>
                    <xdr:colOff>22860</xdr:colOff>
                    <xdr:row>13</xdr:row>
                    <xdr:rowOff>106680</xdr:rowOff>
                  </from>
                  <to>
                    <xdr:col>11</xdr:col>
                    <xdr:colOff>601980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10" name="Drop Down 18">
              <controlPr defaultSize="0" autoLine="0" autoPict="0">
                <anchor moveWithCells="1">
                  <from>
                    <xdr:col>9</xdr:col>
                    <xdr:colOff>22860</xdr:colOff>
                    <xdr:row>15</xdr:row>
                    <xdr:rowOff>106680</xdr:rowOff>
                  </from>
                  <to>
                    <xdr:col>11</xdr:col>
                    <xdr:colOff>601980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11" name="Drop Down 19">
              <controlPr defaultSize="0" autoLine="0" autoPict="0">
                <anchor moveWithCells="1">
                  <from>
                    <xdr:col>9</xdr:col>
                    <xdr:colOff>7620</xdr:colOff>
                    <xdr:row>17</xdr:row>
                    <xdr:rowOff>106680</xdr:rowOff>
                  </from>
                  <to>
                    <xdr:col>11</xdr:col>
                    <xdr:colOff>594360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12" name="Drop Down 20">
              <controlPr defaultSize="0" autoLine="0" autoPict="0">
                <anchor moveWithCells="1">
                  <from>
                    <xdr:col>9</xdr:col>
                    <xdr:colOff>22860</xdr:colOff>
                    <xdr:row>19</xdr:row>
                    <xdr:rowOff>99060</xdr:rowOff>
                  </from>
                  <to>
                    <xdr:col>11</xdr:col>
                    <xdr:colOff>601980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13" name="Drop Down 21">
              <controlPr defaultSize="0" autoLine="0" autoPict="0">
                <anchor moveWithCells="1">
                  <from>
                    <xdr:col>9</xdr:col>
                    <xdr:colOff>7620</xdr:colOff>
                    <xdr:row>21</xdr:row>
                    <xdr:rowOff>121920</xdr:rowOff>
                  </from>
                  <to>
                    <xdr:col>11</xdr:col>
                    <xdr:colOff>594360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14" name="Drop Down 22">
              <controlPr defaultSize="0" autoLine="0" autoPict="0">
                <anchor moveWithCells="1">
                  <from>
                    <xdr:col>9</xdr:col>
                    <xdr:colOff>22860</xdr:colOff>
                    <xdr:row>23</xdr:row>
                    <xdr:rowOff>121920</xdr:rowOff>
                  </from>
                  <to>
                    <xdr:col>11</xdr:col>
                    <xdr:colOff>601980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15" name="Drop Down 23">
              <controlPr defaultSize="0" autoLine="0" autoPict="0">
                <anchor moveWithCells="1">
                  <from>
                    <xdr:col>9</xdr:col>
                    <xdr:colOff>7620</xdr:colOff>
                    <xdr:row>25</xdr:row>
                    <xdr:rowOff>144780</xdr:rowOff>
                  </from>
                  <to>
                    <xdr:col>11</xdr:col>
                    <xdr:colOff>594360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16" name="Drop Down 24">
              <controlPr defaultSize="0" autoLine="0" autoPict="0">
                <anchor moveWithCells="1">
                  <from>
                    <xdr:col>9</xdr:col>
                    <xdr:colOff>7620</xdr:colOff>
                    <xdr:row>27</xdr:row>
                    <xdr:rowOff>137160</xdr:rowOff>
                  </from>
                  <to>
                    <xdr:col>11</xdr:col>
                    <xdr:colOff>579120</xdr:colOff>
                    <xdr:row>29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F3DBEF-47B7-4456-9995-F13D1DA35C7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S9:S19</xm:sqref>
        </x14:conditionalFormatting>
        <x14:conditionalFormatting xmlns:xm="http://schemas.microsoft.com/office/excel/2006/main">
          <x14:cfRule type="dataBar" id="{5E2FEC14-B0CA-4BD4-8685-1B1CF1584F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S9:U19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3">
    <pageSetUpPr fitToPage="1"/>
  </sheetPr>
  <dimension ref="B1:P61"/>
  <sheetViews>
    <sheetView zoomScaleNormal="100" workbookViewId="0">
      <selection activeCell="J4" sqref="J4"/>
    </sheetView>
  </sheetViews>
  <sheetFormatPr defaultColWidth="9.109375" defaultRowHeight="13.2" x14ac:dyDescent="0.25"/>
  <cols>
    <col min="1" max="24" width="9.109375" style="29"/>
    <col min="25" max="25" width="22.5546875" style="29" bestFit="1" customWidth="1"/>
    <col min="26" max="26" width="15.33203125" style="29" customWidth="1"/>
    <col min="27" max="16384" width="9.109375" style="29"/>
  </cols>
  <sheetData>
    <row r="1" spans="2:16" ht="13.8" thickBot="1" x14ac:dyDescent="0.3"/>
    <row r="2" spans="2:16" x14ac:dyDescent="0.25"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2:16" x14ac:dyDescent="0.25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2"/>
    </row>
    <row r="4" spans="2:16" ht="15" x14ac:dyDescent="0.25">
      <c r="B4" s="41"/>
      <c r="C4" s="64" t="s">
        <v>54</v>
      </c>
      <c r="D4" s="64" t="s">
        <v>55</v>
      </c>
      <c r="E4" s="64"/>
      <c r="F4" s="64"/>
      <c r="G4" s="40"/>
      <c r="H4" s="40"/>
      <c r="I4" s="40"/>
      <c r="J4" s="77" t="str">
        <f>N9</f>
        <v>Vaativa tuki</v>
      </c>
      <c r="K4" s="40"/>
      <c r="L4" s="40"/>
      <c r="M4" s="40"/>
      <c r="N4" s="40"/>
      <c r="O4" s="40"/>
      <c r="P4" s="42"/>
    </row>
    <row r="5" spans="2:16" x14ac:dyDescent="0.25">
      <c r="B5" s="41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2"/>
    </row>
    <row r="6" spans="2:16" x14ac:dyDescent="0.25">
      <c r="B6" s="41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2"/>
    </row>
    <row r="7" spans="2:16" x14ac:dyDescent="0.25">
      <c r="B7" s="33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4"/>
    </row>
    <row r="8" spans="2:16" x14ac:dyDescent="0.25">
      <c r="B8" s="33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4"/>
    </row>
    <row r="9" spans="2:16" x14ac:dyDescent="0.25">
      <c r="B9" s="33"/>
      <c r="C9" s="57" t="s">
        <v>81</v>
      </c>
      <c r="D9" s="31"/>
      <c r="E9" s="31"/>
      <c r="G9" s="59"/>
      <c r="H9" s="59"/>
      <c r="I9" s="31"/>
      <c r="J9" s="57" t="s">
        <v>80</v>
      </c>
      <c r="K9" s="31"/>
      <c r="L9" s="31"/>
      <c r="N9" s="57" t="s">
        <v>56</v>
      </c>
      <c r="O9" s="31"/>
      <c r="P9" s="34"/>
    </row>
    <row r="10" spans="2:16" x14ac:dyDescent="0.25">
      <c r="B10" s="33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4"/>
    </row>
    <row r="11" spans="2:16" x14ac:dyDescent="0.25">
      <c r="B11" s="33"/>
      <c r="C11" s="31"/>
      <c r="D11" s="31"/>
      <c r="E11" s="31"/>
      <c r="F11" s="59" t="s">
        <v>88</v>
      </c>
      <c r="G11" s="52">
        <f>'Case 1 -kohdennetut palvelut'!G23</f>
        <v>14</v>
      </c>
      <c r="H11" s="51"/>
      <c r="I11" s="31"/>
      <c r="J11" s="31"/>
      <c r="K11" s="31"/>
      <c r="M11" s="59">
        <f>Palvelut!M8</f>
        <v>1184</v>
      </c>
      <c r="N11" s="31"/>
      <c r="P11" s="62"/>
    </row>
    <row r="12" spans="2:16" x14ac:dyDescent="0.25">
      <c r="B12" s="33"/>
      <c r="C12" s="31"/>
      <c r="D12" s="31"/>
      <c r="E12" s="31"/>
      <c r="F12" s="60"/>
      <c r="I12" s="31"/>
      <c r="J12" s="31"/>
      <c r="K12" s="31"/>
      <c r="M12" s="59"/>
      <c r="N12" s="31"/>
      <c r="P12" s="62"/>
    </row>
    <row r="13" spans="2:16" x14ac:dyDescent="0.25">
      <c r="B13" s="33"/>
      <c r="C13" s="31"/>
      <c r="D13" s="31"/>
      <c r="E13" s="31"/>
      <c r="I13" s="31"/>
      <c r="J13" s="31"/>
      <c r="K13" s="31"/>
      <c r="M13" s="59">
        <f>Palvelut!M9</f>
        <v>4500</v>
      </c>
      <c r="N13" s="31"/>
      <c r="P13" s="62"/>
    </row>
    <row r="14" spans="2:16" x14ac:dyDescent="0.25">
      <c r="B14" s="33"/>
      <c r="C14" s="31"/>
      <c r="D14" s="31"/>
      <c r="E14" s="31"/>
      <c r="F14" s="31"/>
      <c r="G14" s="31"/>
      <c r="H14" s="31"/>
      <c r="I14" s="31"/>
      <c r="J14" s="31"/>
      <c r="K14" s="31"/>
      <c r="M14" s="59"/>
      <c r="N14" s="31"/>
      <c r="P14" s="62"/>
    </row>
    <row r="15" spans="2:16" x14ac:dyDescent="0.25">
      <c r="B15" s="33"/>
      <c r="C15" s="31"/>
      <c r="D15" s="31"/>
      <c r="E15" s="31"/>
      <c r="F15" s="31"/>
      <c r="G15" s="31"/>
      <c r="H15" s="31"/>
      <c r="I15" s="31"/>
      <c r="J15" s="31"/>
      <c r="K15" s="31"/>
      <c r="M15" s="59">
        <f>Palvelut!M10</f>
        <v>3580</v>
      </c>
      <c r="N15" s="31"/>
      <c r="P15" s="62"/>
    </row>
    <row r="16" spans="2:16" x14ac:dyDescent="0.25">
      <c r="B16" s="33"/>
      <c r="C16" s="31"/>
      <c r="D16" s="31"/>
      <c r="E16" s="31"/>
      <c r="F16" s="31"/>
      <c r="G16" s="31"/>
      <c r="H16" s="31"/>
      <c r="I16" s="31"/>
      <c r="J16" s="31"/>
      <c r="K16" s="31"/>
      <c r="M16" s="59"/>
      <c r="N16" s="31"/>
      <c r="P16" s="62"/>
    </row>
    <row r="17" spans="2:16" x14ac:dyDescent="0.25">
      <c r="B17" s="33"/>
      <c r="C17" s="31"/>
      <c r="D17" s="31"/>
      <c r="E17" s="31"/>
      <c r="F17" s="31"/>
      <c r="G17" s="31"/>
      <c r="H17" s="31"/>
      <c r="I17" s="31"/>
      <c r="J17" s="31"/>
      <c r="K17" s="31"/>
      <c r="M17" s="59">
        <f>Palvelut!M11</f>
        <v>4830</v>
      </c>
      <c r="N17" s="31"/>
      <c r="P17" s="62"/>
    </row>
    <row r="18" spans="2:16" x14ac:dyDescent="0.25">
      <c r="B18" s="33"/>
      <c r="C18" s="31"/>
      <c r="D18" s="31"/>
      <c r="E18" s="31"/>
      <c r="F18" s="31"/>
      <c r="G18" s="31"/>
      <c r="H18" s="31"/>
      <c r="I18" s="31"/>
      <c r="J18" s="31"/>
      <c r="K18" s="31"/>
      <c r="M18" s="59"/>
      <c r="N18" s="31"/>
      <c r="P18" s="62"/>
    </row>
    <row r="19" spans="2:16" x14ac:dyDescent="0.25">
      <c r="B19" s="33"/>
      <c r="C19" s="31"/>
      <c r="D19" s="31"/>
      <c r="E19" s="31"/>
      <c r="F19" s="31"/>
      <c r="G19" s="31"/>
      <c r="H19" s="31"/>
      <c r="I19" s="31"/>
      <c r="J19" s="31"/>
      <c r="K19" s="31"/>
      <c r="M19" s="59">
        <f>Palvelut!M12</f>
        <v>7440</v>
      </c>
      <c r="N19" s="31"/>
      <c r="P19" s="62"/>
    </row>
    <row r="20" spans="2:16" x14ac:dyDescent="0.25">
      <c r="B20" s="33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46"/>
      <c r="N20" s="31"/>
      <c r="O20" s="31"/>
      <c r="P20" s="34"/>
    </row>
    <row r="21" spans="2:16" x14ac:dyDescent="0.25">
      <c r="B21" s="33"/>
      <c r="C21" s="57" t="s">
        <v>81</v>
      </c>
      <c r="D21" s="31"/>
      <c r="E21" s="31"/>
      <c r="G21" s="59"/>
      <c r="H21" s="59"/>
      <c r="I21" s="31"/>
      <c r="J21" s="31"/>
      <c r="K21" s="31"/>
      <c r="L21" s="31"/>
      <c r="M21" s="59">
        <f>Palvelut!M13</f>
        <v>0</v>
      </c>
      <c r="N21" s="31"/>
      <c r="O21" s="31"/>
      <c r="P21" s="34"/>
    </row>
    <row r="22" spans="2:16" x14ac:dyDescent="0.25">
      <c r="B22" s="33"/>
      <c r="C22" s="31"/>
      <c r="D22" s="31"/>
      <c r="E22" s="31"/>
      <c r="F22" s="31"/>
      <c r="G22" s="31"/>
      <c r="H22" s="31"/>
      <c r="I22" s="31"/>
      <c r="M22" s="59"/>
      <c r="P22" s="34"/>
    </row>
    <row r="23" spans="2:16" x14ac:dyDescent="0.25">
      <c r="B23" s="33"/>
      <c r="C23" s="31"/>
      <c r="D23" s="31"/>
      <c r="E23" s="31"/>
      <c r="F23" s="59" t="s">
        <v>46</v>
      </c>
      <c r="G23" s="52">
        <v>4</v>
      </c>
      <c r="H23" s="51"/>
      <c r="I23" s="31"/>
      <c r="J23" s="32"/>
      <c r="K23" s="31"/>
      <c r="L23" s="31"/>
      <c r="M23" s="59">
        <f>Palvelut!M14</f>
        <v>0</v>
      </c>
      <c r="N23" s="31"/>
      <c r="O23" s="31"/>
      <c r="P23" s="34"/>
    </row>
    <row r="24" spans="2:16" x14ac:dyDescent="0.25">
      <c r="B24" s="33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59"/>
      <c r="N24" s="31"/>
      <c r="O24" s="31"/>
      <c r="P24" s="34"/>
    </row>
    <row r="25" spans="2:16" x14ac:dyDescent="0.25">
      <c r="B25" s="33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59">
        <f>Palvelut!M15</f>
        <v>0</v>
      </c>
      <c r="N25" s="31"/>
      <c r="O25" s="31"/>
      <c r="P25" s="34"/>
    </row>
    <row r="26" spans="2:16" x14ac:dyDescent="0.25">
      <c r="B26" s="33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59"/>
      <c r="N26" s="31"/>
      <c r="O26" s="31"/>
      <c r="P26" s="34"/>
    </row>
    <row r="27" spans="2:16" x14ac:dyDescent="0.25">
      <c r="B27" s="33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59">
        <f>Palvelut!M16</f>
        <v>0</v>
      </c>
      <c r="N27" s="31"/>
      <c r="O27" s="31"/>
      <c r="P27" s="34"/>
    </row>
    <row r="28" spans="2:16" x14ac:dyDescent="0.25">
      <c r="B28" s="33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59"/>
      <c r="N28" s="31"/>
      <c r="O28" s="31"/>
      <c r="P28" s="34"/>
    </row>
    <row r="29" spans="2:16" x14ac:dyDescent="0.25">
      <c r="B29" s="33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59">
        <f>Palvelut!M17</f>
        <v>0</v>
      </c>
      <c r="N29" s="31"/>
      <c r="O29" s="31"/>
      <c r="P29" s="34"/>
    </row>
    <row r="30" spans="2:16" x14ac:dyDescent="0.25">
      <c r="B30" s="33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4"/>
    </row>
    <row r="31" spans="2:16" x14ac:dyDescent="0.25">
      <c r="B31" s="33"/>
      <c r="C31" s="31"/>
      <c r="D31" s="31"/>
      <c r="E31" s="31"/>
      <c r="F31" s="31"/>
      <c r="G31" s="31"/>
      <c r="H31" s="31"/>
      <c r="I31" s="31"/>
      <c r="J31" s="57" t="s">
        <v>47</v>
      </c>
      <c r="K31" s="31"/>
      <c r="L31" s="31"/>
      <c r="M31" s="59">
        <f>M11+M13+M15+M17+M19+M21+M23+M25+M27+M29</f>
        <v>21534</v>
      </c>
      <c r="N31" s="31"/>
      <c r="O31" s="31"/>
      <c r="P31" s="34"/>
    </row>
    <row r="32" spans="2:16" x14ac:dyDescent="0.25">
      <c r="B32" s="33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4"/>
    </row>
    <row r="33" spans="2:16" x14ac:dyDescent="0.25">
      <c r="B33" s="33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4"/>
    </row>
    <row r="34" spans="2:16" x14ac:dyDescent="0.25">
      <c r="B34" s="33"/>
      <c r="C34" s="31"/>
      <c r="D34" s="31"/>
      <c r="E34" s="31"/>
      <c r="F34" s="31"/>
      <c r="G34" s="31"/>
      <c r="H34" s="31"/>
      <c r="I34" s="31"/>
      <c r="K34" s="53"/>
      <c r="L34" s="55"/>
      <c r="M34" s="53"/>
      <c r="N34" s="53"/>
      <c r="P34" s="34"/>
    </row>
    <row r="35" spans="2:16" x14ac:dyDescent="0.25">
      <c r="B35" s="33"/>
      <c r="C35" s="31"/>
      <c r="D35" s="31"/>
      <c r="E35" s="31"/>
      <c r="F35" s="31"/>
      <c r="G35" s="31"/>
      <c r="H35" s="31"/>
      <c r="I35" s="31"/>
      <c r="J35" s="31"/>
      <c r="K35" s="31"/>
      <c r="L35" s="31"/>
      <c r="N35" s="31"/>
      <c r="O35" s="31"/>
      <c r="P35" s="34"/>
    </row>
    <row r="36" spans="2:16" x14ac:dyDescent="0.25">
      <c r="B36" s="33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4"/>
    </row>
    <row r="37" spans="2:16" x14ac:dyDescent="0.25">
      <c r="B37" s="3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4"/>
    </row>
    <row r="38" spans="2:16" x14ac:dyDescent="0.25">
      <c r="B38" s="33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4"/>
    </row>
    <row r="39" spans="2:16" x14ac:dyDescent="0.25">
      <c r="B39" s="33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4"/>
    </row>
    <row r="40" spans="2:16" x14ac:dyDescent="0.25">
      <c r="B40" s="33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4"/>
    </row>
    <row r="41" spans="2:16" x14ac:dyDescent="0.25">
      <c r="B41" s="33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4"/>
    </row>
    <row r="42" spans="2:16" x14ac:dyDescent="0.25">
      <c r="B42" s="33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4"/>
    </row>
    <row r="43" spans="2:16" x14ac:dyDescent="0.25">
      <c r="B43" s="33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4"/>
    </row>
    <row r="44" spans="2:16" x14ac:dyDescent="0.25">
      <c r="B44" s="33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4"/>
    </row>
    <row r="45" spans="2:16" x14ac:dyDescent="0.25">
      <c r="B45" s="33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4"/>
    </row>
    <row r="46" spans="2:16" x14ac:dyDescent="0.25">
      <c r="B46" s="33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4"/>
    </row>
    <row r="47" spans="2:16" x14ac:dyDescent="0.25">
      <c r="B47" s="33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4"/>
    </row>
    <row r="48" spans="2:16" x14ac:dyDescent="0.25">
      <c r="B48" s="33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4"/>
    </row>
    <row r="49" spans="2:16" x14ac:dyDescent="0.25">
      <c r="B49" s="33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4"/>
    </row>
    <row r="50" spans="2:16" x14ac:dyDescent="0.25">
      <c r="B50" s="33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4"/>
    </row>
    <row r="51" spans="2:16" x14ac:dyDescent="0.25">
      <c r="B51" s="33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4"/>
    </row>
    <row r="52" spans="2:16" x14ac:dyDescent="0.25">
      <c r="B52" s="33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4"/>
    </row>
    <row r="53" spans="2:16" x14ac:dyDescent="0.25">
      <c r="B53" s="33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4"/>
    </row>
    <row r="54" spans="2:16" x14ac:dyDescent="0.25">
      <c r="B54" s="33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4"/>
    </row>
    <row r="55" spans="2:16" x14ac:dyDescent="0.25">
      <c r="B55" s="33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4"/>
    </row>
    <row r="56" spans="2:16" x14ac:dyDescent="0.25">
      <c r="B56" s="3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4"/>
    </row>
    <row r="57" spans="2:16" x14ac:dyDescent="0.25">
      <c r="B57" s="33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4"/>
    </row>
    <row r="58" spans="2:16" x14ac:dyDescent="0.25">
      <c r="B58" s="33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4"/>
    </row>
    <row r="59" spans="2:16" x14ac:dyDescent="0.25">
      <c r="B59" s="33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4"/>
    </row>
    <row r="60" spans="2:16" ht="13.8" thickBot="1" x14ac:dyDescent="0.3"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</row>
    <row r="61" spans="2:16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</sheetData>
  <conditionalFormatting sqref="G23">
    <cfRule type="colorScale" priority="3">
      <colorScale>
        <cfvo type="num" val="2"/>
        <cfvo type="num" val="3"/>
        <color rgb="FF00B050"/>
        <color rgb="FFFF0000"/>
      </colorScale>
    </cfRule>
  </conditionalFormatting>
  <conditionalFormatting sqref="G11">
    <cfRule type="colorScale" priority="1">
      <colorScale>
        <cfvo type="num" val="9"/>
        <cfvo type="num" val="10"/>
        <color rgb="FF00B050"/>
        <color rgb="FFFF000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5" r:id="rId4" name="Drop Down 25">
              <controlPr defaultSize="0" autoLine="0" autoPict="0">
                <anchor moveWithCells="1">
                  <from>
                    <xdr:col>2</xdr:col>
                    <xdr:colOff>60960</xdr:colOff>
                    <xdr:row>9</xdr:row>
                    <xdr:rowOff>114300</xdr:rowOff>
                  </from>
                  <to>
                    <xdr:col>4</xdr:col>
                    <xdr:colOff>274320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5" name="Drop Down 26">
              <controlPr defaultSize="0" autoLine="0" autoPict="0">
                <anchor moveWithCells="1">
                  <from>
                    <xdr:col>2</xdr:col>
                    <xdr:colOff>60960</xdr:colOff>
                    <xdr:row>21</xdr:row>
                    <xdr:rowOff>137160</xdr:rowOff>
                  </from>
                  <to>
                    <xdr:col>4</xdr:col>
                    <xdr:colOff>274320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6" name="Drop Down 27">
              <controlPr defaultSize="0" autoLine="0" autoPict="0">
                <anchor moveWithCells="1">
                  <from>
                    <xdr:col>8</xdr:col>
                    <xdr:colOff>609600</xdr:colOff>
                    <xdr:row>9</xdr:row>
                    <xdr:rowOff>121920</xdr:rowOff>
                  </from>
                  <to>
                    <xdr:col>11</xdr:col>
                    <xdr:colOff>579120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7" name="Drop Down 28">
              <controlPr defaultSize="0" autoLine="0" autoPict="0">
                <anchor moveWithCells="1">
                  <from>
                    <xdr:col>9</xdr:col>
                    <xdr:colOff>7620</xdr:colOff>
                    <xdr:row>11</xdr:row>
                    <xdr:rowOff>99060</xdr:rowOff>
                  </from>
                  <to>
                    <xdr:col>11</xdr:col>
                    <xdr:colOff>594360</xdr:colOff>
                    <xdr:row>12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8" name="Drop Down 29">
              <controlPr defaultSize="0" autoLine="0" autoPict="0">
                <anchor moveWithCells="1">
                  <from>
                    <xdr:col>9</xdr:col>
                    <xdr:colOff>7620</xdr:colOff>
                    <xdr:row>13</xdr:row>
                    <xdr:rowOff>99060</xdr:rowOff>
                  </from>
                  <to>
                    <xdr:col>11</xdr:col>
                    <xdr:colOff>579120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9" name="Drop Down 30">
              <controlPr defaultSize="0" autoLine="0" autoPict="0">
                <anchor moveWithCells="1">
                  <from>
                    <xdr:col>9</xdr:col>
                    <xdr:colOff>7620</xdr:colOff>
                    <xdr:row>15</xdr:row>
                    <xdr:rowOff>99060</xdr:rowOff>
                  </from>
                  <to>
                    <xdr:col>11</xdr:col>
                    <xdr:colOff>579120</xdr:colOff>
                    <xdr:row>16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0" name="Drop Down 31">
              <controlPr defaultSize="0" autoLine="0" autoPict="0">
                <anchor moveWithCells="1">
                  <from>
                    <xdr:col>9</xdr:col>
                    <xdr:colOff>22860</xdr:colOff>
                    <xdr:row>17</xdr:row>
                    <xdr:rowOff>114300</xdr:rowOff>
                  </from>
                  <to>
                    <xdr:col>11</xdr:col>
                    <xdr:colOff>594360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1" name="Drop Down 32">
              <controlPr defaultSize="0" autoLine="0" autoPict="0">
                <anchor moveWithCells="1">
                  <from>
                    <xdr:col>9</xdr:col>
                    <xdr:colOff>22860</xdr:colOff>
                    <xdr:row>19</xdr:row>
                    <xdr:rowOff>99060</xdr:rowOff>
                  </from>
                  <to>
                    <xdr:col>11</xdr:col>
                    <xdr:colOff>601980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2" name="Drop Down 33">
              <controlPr defaultSize="0" autoLine="0" autoPict="0">
                <anchor moveWithCells="1">
                  <from>
                    <xdr:col>9</xdr:col>
                    <xdr:colOff>22860</xdr:colOff>
                    <xdr:row>21</xdr:row>
                    <xdr:rowOff>99060</xdr:rowOff>
                  </from>
                  <to>
                    <xdr:col>11</xdr:col>
                    <xdr:colOff>594360</xdr:colOff>
                    <xdr:row>22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3" name="Drop Down 34">
              <controlPr defaultSize="0" autoLine="0" autoPict="0">
                <anchor moveWithCells="1">
                  <from>
                    <xdr:col>9</xdr:col>
                    <xdr:colOff>22860</xdr:colOff>
                    <xdr:row>23</xdr:row>
                    <xdr:rowOff>114300</xdr:rowOff>
                  </from>
                  <to>
                    <xdr:col>11</xdr:col>
                    <xdr:colOff>601980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4" name="Drop Down 35">
              <controlPr defaultSize="0" autoLine="0" autoPict="0">
                <anchor moveWithCells="1">
                  <from>
                    <xdr:col>9</xdr:col>
                    <xdr:colOff>30480</xdr:colOff>
                    <xdr:row>25</xdr:row>
                    <xdr:rowOff>99060</xdr:rowOff>
                  </from>
                  <to>
                    <xdr:col>11</xdr:col>
                    <xdr:colOff>609600</xdr:colOff>
                    <xdr:row>26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5" name="Drop Down 36">
              <controlPr defaultSize="0" autoLine="0" autoPict="0">
                <anchor moveWithCells="1">
                  <from>
                    <xdr:col>9</xdr:col>
                    <xdr:colOff>30480</xdr:colOff>
                    <xdr:row>27</xdr:row>
                    <xdr:rowOff>83820</xdr:rowOff>
                  </from>
                  <to>
                    <xdr:col>11</xdr:col>
                    <xdr:colOff>609600</xdr:colOff>
                    <xdr:row>28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B2:M26"/>
  <sheetViews>
    <sheetView showGridLines="0" topLeftCell="B1" zoomScale="110" zoomScaleNormal="110" workbookViewId="0">
      <selection activeCell="F25" sqref="F25"/>
    </sheetView>
  </sheetViews>
  <sheetFormatPr defaultRowHeight="13.2" x14ac:dyDescent="0.25"/>
  <cols>
    <col min="2" max="2" width="27.88671875" customWidth="1"/>
    <col min="3" max="3" width="12.6640625" customWidth="1"/>
    <col min="6" max="6" width="28.88671875" bestFit="1" customWidth="1"/>
    <col min="7" max="7" width="10" bestFit="1" customWidth="1"/>
    <col min="10" max="10" width="24.109375" bestFit="1" customWidth="1"/>
    <col min="11" max="11" width="9.88671875" bestFit="1" customWidth="1"/>
  </cols>
  <sheetData>
    <row r="2" spans="2:13" x14ac:dyDescent="0.25">
      <c r="B2" t="str">
        <f>' Case 1- yhteiset palvelut'!C4</f>
        <v>Case 1:</v>
      </c>
      <c r="C2" t="str">
        <f>' Case 1- yhteiset palvelut'!D4</f>
        <v>Nainen 70 v, alkoholinkäyttö</v>
      </c>
    </row>
    <row r="5" spans="2:13" x14ac:dyDescent="0.25">
      <c r="B5" s="63"/>
    </row>
    <row r="7" spans="2:13" ht="13.8" thickBot="1" x14ac:dyDescent="0.3">
      <c r="B7" s="72" t="s">
        <v>28</v>
      </c>
      <c r="C7" s="47" t="s">
        <v>25</v>
      </c>
      <c r="D7" s="47" t="s">
        <v>48</v>
      </c>
      <c r="E7" s="47"/>
      <c r="F7" s="72" t="s">
        <v>30</v>
      </c>
      <c r="G7" s="47" t="s">
        <v>25</v>
      </c>
      <c r="H7" s="47" t="s">
        <v>48</v>
      </c>
      <c r="I7" s="47"/>
      <c r="J7" s="72" t="s">
        <v>29</v>
      </c>
      <c r="K7" s="47" t="s">
        <v>25</v>
      </c>
      <c r="L7" s="47"/>
      <c r="M7" s="47"/>
    </row>
    <row r="8" spans="2:13" x14ac:dyDescent="0.25">
      <c r="B8" s="70" t="s">
        <v>69</v>
      </c>
      <c r="C8" s="70">
        <v>67</v>
      </c>
      <c r="D8" s="50">
        <v>1</v>
      </c>
      <c r="E8" s="50">
        <f>IF(D8=1,C8,0)</f>
        <v>67</v>
      </c>
      <c r="F8" s="70" t="s">
        <v>59</v>
      </c>
      <c r="G8" s="70">
        <v>1063</v>
      </c>
      <c r="H8" s="50">
        <v>1</v>
      </c>
      <c r="I8" s="50">
        <f>IF(H8=1,G8,0)</f>
        <v>1063</v>
      </c>
      <c r="J8" s="70" t="s">
        <v>31</v>
      </c>
      <c r="K8" s="70">
        <v>1184</v>
      </c>
      <c r="L8" s="63">
        <v>1</v>
      </c>
      <c r="M8" s="63">
        <f>IF(L8=1,K8,0)</f>
        <v>1184</v>
      </c>
    </row>
    <row r="9" spans="2:13" x14ac:dyDescent="0.25">
      <c r="B9" s="70" t="s">
        <v>70</v>
      </c>
      <c r="C9" s="70">
        <v>67</v>
      </c>
      <c r="D9" s="50">
        <v>2</v>
      </c>
      <c r="E9" s="50">
        <f>IF(D9=2,C9,0)</f>
        <v>67</v>
      </c>
      <c r="F9" s="70" t="s">
        <v>71</v>
      </c>
      <c r="G9" s="70">
        <v>0</v>
      </c>
      <c r="H9" s="50">
        <v>2</v>
      </c>
      <c r="I9" s="50">
        <f>IF(H9=2,G9,0)</f>
        <v>0</v>
      </c>
      <c r="J9" s="70" t="s">
        <v>33</v>
      </c>
      <c r="K9" s="70">
        <v>4500</v>
      </c>
      <c r="L9" s="63">
        <v>2</v>
      </c>
      <c r="M9" s="63">
        <f>IF(L9=2,K9,0)</f>
        <v>4500</v>
      </c>
    </row>
    <row r="10" spans="2:13" x14ac:dyDescent="0.25">
      <c r="B10" s="70" t="s">
        <v>60</v>
      </c>
      <c r="C10" s="70">
        <v>0</v>
      </c>
      <c r="D10" s="50">
        <v>3</v>
      </c>
      <c r="E10" s="50">
        <f>IF(D10=3,C10,0)</f>
        <v>0</v>
      </c>
      <c r="F10" s="70" t="s">
        <v>72</v>
      </c>
      <c r="G10" s="70">
        <v>0</v>
      </c>
      <c r="H10" s="50">
        <v>3</v>
      </c>
      <c r="I10" s="50">
        <f>IF(H10=3,G10,0)</f>
        <v>0</v>
      </c>
      <c r="J10" s="70" t="s">
        <v>32</v>
      </c>
      <c r="K10" s="70">
        <v>3580</v>
      </c>
      <c r="L10" s="63">
        <v>3</v>
      </c>
      <c r="M10" s="63">
        <f>IF(L10=3,K10,0)</f>
        <v>3580</v>
      </c>
    </row>
    <row r="11" spans="2:13" x14ac:dyDescent="0.25">
      <c r="B11" s="70" t="s">
        <v>61</v>
      </c>
      <c r="C11" s="70">
        <v>0</v>
      </c>
      <c r="D11" s="50">
        <v>4</v>
      </c>
      <c r="E11" s="50">
        <f>IF(D11=4,C11,0)</f>
        <v>0</v>
      </c>
      <c r="F11" s="70" t="s">
        <v>73</v>
      </c>
      <c r="G11" s="70">
        <v>0</v>
      </c>
      <c r="H11" s="50">
        <v>4</v>
      </c>
      <c r="I11" s="50">
        <f>IF(H11=4,G11,0)</f>
        <v>0</v>
      </c>
      <c r="J11" s="70" t="s">
        <v>27</v>
      </c>
      <c r="K11" s="70">
        <v>4830</v>
      </c>
      <c r="L11" s="63">
        <v>4</v>
      </c>
      <c r="M11" s="63">
        <f>IF(L11=4,K11,0)</f>
        <v>4830</v>
      </c>
    </row>
    <row r="12" spans="2:13" x14ac:dyDescent="0.25">
      <c r="B12" s="70" t="s">
        <v>62</v>
      </c>
      <c r="C12" s="70">
        <v>0</v>
      </c>
      <c r="D12" s="50">
        <v>5</v>
      </c>
      <c r="E12" s="50">
        <f>IF(D12=5,C12,0)</f>
        <v>0</v>
      </c>
      <c r="F12" s="70" t="s">
        <v>74</v>
      </c>
      <c r="G12" s="70">
        <v>0</v>
      </c>
      <c r="H12" s="50">
        <v>5</v>
      </c>
      <c r="I12" s="50">
        <f>IF(H12=5,G12,0)</f>
        <v>0</v>
      </c>
      <c r="J12" s="70" t="s">
        <v>34</v>
      </c>
      <c r="K12" s="70">
        <v>7440</v>
      </c>
      <c r="L12" s="63">
        <v>5</v>
      </c>
      <c r="M12" s="63">
        <f>IF(L12=5,K12,0)</f>
        <v>7440</v>
      </c>
    </row>
    <row r="13" spans="2:13" x14ac:dyDescent="0.25">
      <c r="B13" s="70" t="s">
        <v>63</v>
      </c>
      <c r="C13" s="70">
        <v>0</v>
      </c>
      <c r="D13" s="50">
        <v>6</v>
      </c>
      <c r="E13" s="50">
        <f>IF(D13=6,C13,0)</f>
        <v>0</v>
      </c>
      <c r="F13" s="70" t="s">
        <v>75</v>
      </c>
      <c r="G13" s="70">
        <v>0</v>
      </c>
      <c r="H13" s="50">
        <v>6</v>
      </c>
      <c r="I13" s="50">
        <f>IF(H13=6,G13,0)</f>
        <v>0</v>
      </c>
      <c r="J13" s="70" t="s">
        <v>82</v>
      </c>
      <c r="K13" s="70">
        <v>0</v>
      </c>
      <c r="L13" s="63">
        <v>6</v>
      </c>
      <c r="M13" s="63">
        <f>IF(L13=6,K13,0)</f>
        <v>0</v>
      </c>
    </row>
    <row r="14" spans="2:13" x14ac:dyDescent="0.25">
      <c r="B14" s="70" t="s">
        <v>64</v>
      </c>
      <c r="C14" s="70">
        <v>0</v>
      </c>
      <c r="D14" s="50">
        <v>7</v>
      </c>
      <c r="E14" s="50">
        <f>IF(D14=7,C14,0)</f>
        <v>0</v>
      </c>
      <c r="F14" s="70" t="s">
        <v>76</v>
      </c>
      <c r="G14" s="70">
        <v>0</v>
      </c>
      <c r="H14" s="50">
        <v>7</v>
      </c>
      <c r="I14" s="50">
        <f>IF(H14=7,G14,0)</f>
        <v>0</v>
      </c>
      <c r="J14" s="70" t="s">
        <v>83</v>
      </c>
      <c r="K14" s="70">
        <v>0</v>
      </c>
      <c r="L14" s="63">
        <v>7</v>
      </c>
      <c r="M14" s="63">
        <f>IF(L14=7,K14,0)</f>
        <v>0</v>
      </c>
    </row>
    <row r="15" spans="2:13" x14ac:dyDescent="0.25">
      <c r="B15" s="70" t="s">
        <v>65</v>
      </c>
      <c r="C15" s="70">
        <v>0</v>
      </c>
      <c r="D15" s="50">
        <v>8</v>
      </c>
      <c r="E15" s="50">
        <f>IF(D15=8,C15,0)</f>
        <v>0</v>
      </c>
      <c r="F15" s="70" t="s">
        <v>77</v>
      </c>
      <c r="G15" s="70">
        <v>0</v>
      </c>
      <c r="H15" s="50">
        <v>8</v>
      </c>
      <c r="I15" s="50">
        <f>IF(H15=8,G15,0)</f>
        <v>0</v>
      </c>
      <c r="J15" s="70" t="s">
        <v>84</v>
      </c>
      <c r="K15" s="70">
        <v>0</v>
      </c>
      <c r="L15" s="63">
        <v>8</v>
      </c>
      <c r="M15" s="63">
        <f>IF(L15=8,K15,0)</f>
        <v>0</v>
      </c>
    </row>
    <row r="16" spans="2:13" x14ac:dyDescent="0.25">
      <c r="B16" s="70" t="s">
        <v>66</v>
      </c>
      <c r="C16" s="70">
        <v>0</v>
      </c>
      <c r="D16" s="50">
        <v>9</v>
      </c>
      <c r="E16" s="50">
        <f>IF(D16=9,C16,0)</f>
        <v>0</v>
      </c>
      <c r="F16" s="70" t="s">
        <v>78</v>
      </c>
      <c r="G16" s="70">
        <v>0</v>
      </c>
      <c r="H16" s="50">
        <v>9</v>
      </c>
      <c r="I16" s="50">
        <f>IF(H16=9,G16,0)</f>
        <v>0</v>
      </c>
      <c r="J16" s="70" t="s">
        <v>85</v>
      </c>
      <c r="K16" s="70">
        <v>0</v>
      </c>
      <c r="L16" s="63">
        <v>9</v>
      </c>
      <c r="M16" s="63">
        <f>IF(L16=9,K16,0)</f>
        <v>0</v>
      </c>
    </row>
    <row r="17" spans="2:13" x14ac:dyDescent="0.25">
      <c r="B17" s="70" t="s">
        <v>67</v>
      </c>
      <c r="C17" s="70">
        <v>0</v>
      </c>
      <c r="D17" s="50">
        <v>10</v>
      </c>
      <c r="E17" s="50">
        <f>IF(D17=10,C17,0)</f>
        <v>0</v>
      </c>
      <c r="F17" s="70" t="s">
        <v>79</v>
      </c>
      <c r="G17" s="70">
        <v>0</v>
      </c>
      <c r="H17" s="50">
        <v>10</v>
      </c>
      <c r="I17" s="50">
        <f>IF(H17=10,G17,0)</f>
        <v>0</v>
      </c>
      <c r="J17" s="70" t="s">
        <v>86</v>
      </c>
      <c r="K17" s="70">
        <v>0</v>
      </c>
      <c r="L17" s="63">
        <v>10</v>
      </c>
      <c r="M17" s="63">
        <f>IF(L17=10,K17,0)</f>
        <v>0</v>
      </c>
    </row>
    <row r="21" spans="2:13" x14ac:dyDescent="0.25">
      <c r="B21" t="str">
        <f>B7</f>
        <v>Yhteiset palvelut</v>
      </c>
      <c r="C21">
        <f t="shared" ref="C21:G21" si="0">SUM(C8:C20)</f>
        <v>134</v>
      </c>
      <c r="F21" t="str">
        <f>F7</f>
        <v>Kohdennetut palvelut</v>
      </c>
      <c r="G21">
        <f t="shared" si="0"/>
        <v>1063</v>
      </c>
      <c r="J21" t="str">
        <f>J7</f>
        <v>Vaativat tuki</v>
      </c>
      <c r="K21">
        <f>SUM(K8:K20)</f>
        <v>21534</v>
      </c>
    </row>
    <row r="24" spans="2:13" x14ac:dyDescent="0.25">
      <c r="B24" t="str">
        <f>B7</f>
        <v>Yhteiset palvelut</v>
      </c>
      <c r="C24">
        <f>C21</f>
        <v>134</v>
      </c>
    </row>
    <row r="25" spans="2:13" x14ac:dyDescent="0.25">
      <c r="B25" t="str">
        <f>F7</f>
        <v>Kohdennetut palvelut</v>
      </c>
      <c r="C25">
        <f>G21</f>
        <v>1063</v>
      </c>
    </row>
    <row r="26" spans="2:13" x14ac:dyDescent="0.25">
      <c r="B26" t="str">
        <f>J7</f>
        <v>Vaativat tuki</v>
      </c>
      <c r="C26">
        <f>K21</f>
        <v>21534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B2:M9"/>
  <sheetViews>
    <sheetView showGridLines="0" topLeftCell="A7" zoomScale="120" zoomScaleNormal="120" workbookViewId="0">
      <selection activeCell="L9" sqref="L9"/>
    </sheetView>
  </sheetViews>
  <sheetFormatPr defaultRowHeight="13.2" x14ac:dyDescent="0.25"/>
  <cols>
    <col min="2" max="2" width="14.6640625" bestFit="1" customWidth="1"/>
    <col min="6" max="6" width="12.5546875" customWidth="1"/>
    <col min="7" max="7" width="16.88671875" bestFit="1" customWidth="1"/>
  </cols>
  <sheetData>
    <row r="2" spans="2:13" x14ac:dyDescent="0.25">
      <c r="B2" t="s">
        <v>35</v>
      </c>
    </row>
    <row r="4" spans="2:13" ht="13.8" thickBot="1" x14ac:dyDescent="0.3">
      <c r="B4" s="47" t="s">
        <v>26</v>
      </c>
      <c r="C4" s="47"/>
      <c r="D4" s="48" t="s">
        <v>36</v>
      </c>
      <c r="E4" s="48" t="s">
        <v>43</v>
      </c>
      <c r="F4" s="48" t="s">
        <v>42</v>
      </c>
      <c r="G4" s="48" t="s">
        <v>44</v>
      </c>
    </row>
    <row r="5" spans="2:13" x14ac:dyDescent="0.25">
      <c r="B5" s="70" t="s">
        <v>49</v>
      </c>
      <c r="C5" s="70"/>
      <c r="D5" s="71" t="s">
        <v>37</v>
      </c>
      <c r="E5" s="28">
        <f>' Case 1- yhteiset palvelut'!G11</f>
        <v>7</v>
      </c>
      <c r="F5" s="49">
        <f>12/100</f>
        <v>0.12</v>
      </c>
      <c r="G5" s="49">
        <f>+E5/F5</f>
        <v>58.333333333333336</v>
      </c>
      <c r="H5">
        <v>1</v>
      </c>
      <c r="I5" s="78"/>
      <c r="J5" s="78"/>
      <c r="K5" s="78"/>
      <c r="L5" s="78"/>
      <c r="M5" s="78"/>
    </row>
    <row r="6" spans="2:13" x14ac:dyDescent="0.25">
      <c r="B6" s="70" t="s">
        <v>50</v>
      </c>
      <c r="C6" s="70"/>
      <c r="D6" s="71" t="s">
        <v>38</v>
      </c>
      <c r="E6" s="28">
        <f>'Case 1 -kohdennetut palvelut'!G11</f>
        <v>8</v>
      </c>
      <c r="F6" s="49">
        <f>40/100</f>
        <v>0.4</v>
      </c>
      <c r="G6" s="49">
        <f>+E6/F6</f>
        <v>20</v>
      </c>
      <c r="H6">
        <v>1</v>
      </c>
    </row>
    <row r="7" spans="2:13" x14ac:dyDescent="0.25">
      <c r="B7" s="70" t="s">
        <v>51</v>
      </c>
      <c r="C7" s="70"/>
      <c r="D7" s="71" t="s">
        <v>39</v>
      </c>
      <c r="E7" s="28">
        <f>'Case 1 -kohdennetut palvelut'!G23</f>
        <v>14</v>
      </c>
      <c r="F7" s="49">
        <f>45/100</f>
        <v>0.45</v>
      </c>
      <c r="G7" s="49">
        <f t="shared" ref="G7:G9" si="0">+E7/F7</f>
        <v>31.111111111111111</v>
      </c>
      <c r="H7">
        <v>3</v>
      </c>
    </row>
    <row r="8" spans="2:13" x14ac:dyDescent="0.25">
      <c r="B8" s="70" t="s">
        <v>52</v>
      </c>
      <c r="C8" s="70"/>
      <c r="D8" s="71" t="s">
        <v>40</v>
      </c>
      <c r="E8" s="28">
        <f>'Case 1 -kohdennetut palvelut'!G35</f>
        <v>15</v>
      </c>
      <c r="F8" s="49">
        <f>63/100</f>
        <v>0.63</v>
      </c>
      <c r="G8" s="49">
        <f t="shared" si="0"/>
        <v>23.80952380952381</v>
      </c>
      <c r="H8">
        <v>4</v>
      </c>
    </row>
    <row r="9" spans="2:13" x14ac:dyDescent="0.25">
      <c r="B9" s="70" t="s">
        <v>53</v>
      </c>
      <c r="C9" s="70"/>
      <c r="D9" s="71" t="s">
        <v>41</v>
      </c>
      <c r="E9" s="28">
        <f>'Case 1 -vaativa tuki'!G23</f>
        <v>4</v>
      </c>
      <c r="F9" s="49">
        <f>8/100</f>
        <v>0.08</v>
      </c>
      <c r="G9" s="49">
        <f t="shared" si="0"/>
        <v>50</v>
      </c>
      <c r="H9">
        <v>5</v>
      </c>
    </row>
  </sheetData>
  <mergeCells count="1">
    <mergeCell ref="I5:M5"/>
  </mergeCells>
  <conditionalFormatting sqref="I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M5">
    <cfRule type="colorScale" priority="1">
      <colorScale>
        <cfvo type="num" val="50"/>
        <cfvo type="max"/>
        <color theme="9"/>
        <color rgb="FFFF0000"/>
      </colorScale>
    </cfRule>
    <cfRule type="dataBar" priority="2">
      <dataBar>
        <cfvo type="num" val="50"/>
        <cfvo type="num" val="100"/>
        <color theme="9"/>
      </dataBar>
      <extLst>
        <ext xmlns:x14="http://schemas.microsoft.com/office/spreadsheetml/2009/9/main" uri="{B025F937-C7B1-47D3-B67F-A62EFF666E3E}">
          <x14:id>{BCC5D4C1-654F-4F1B-9A91-EDB5094DD45C}</x14:id>
        </ext>
      </extLst>
    </cfRule>
    <cfRule type="colorScale" priority="3">
      <colorScale>
        <cfvo type="num" val="5"/>
        <cfvo type="num" val="6"/>
        <color rgb="FFF8696B"/>
        <color rgb="FF63BE7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C5D4C1-654F-4F1B-9A91-EDB5094DD45C}">
            <x14:dataBar minLength="0" maxLength="100" gradient="0">
              <x14:cfvo type="num">
                <xm:f>50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I5:M5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1">
    <pageSetUpPr fitToPage="1"/>
  </sheetPr>
  <dimension ref="A2:O58"/>
  <sheetViews>
    <sheetView showGridLines="0" topLeftCell="A34" zoomScale="130" zoomScaleNormal="130" workbookViewId="0">
      <selection activeCell="F46" sqref="F46"/>
    </sheetView>
  </sheetViews>
  <sheetFormatPr defaultColWidth="9.109375" defaultRowHeight="13.2" x14ac:dyDescent="0.25"/>
  <cols>
    <col min="1" max="2" width="3.44140625" style="2" customWidth="1"/>
    <col min="3" max="3" width="9.109375" style="1"/>
    <col min="4" max="4" width="31.44140625" style="1" customWidth="1"/>
    <col min="5" max="15" width="12.6640625" style="1" customWidth="1"/>
    <col min="16" max="16384" width="9.109375" style="1"/>
  </cols>
  <sheetData>
    <row r="2" spans="1:15" x14ac:dyDescent="0.25">
      <c r="D2" s="1" t="str">
        <f>' Case 1- yhteiset palvelut'!C4</f>
        <v>Case 1:</v>
      </c>
      <c r="E2" s="1" t="str">
        <f>' Case 1- yhteiset palvelut'!D4</f>
        <v>Nainen 70 v, alkoholinkäyttö</v>
      </c>
    </row>
    <row r="4" spans="1:15" x14ac:dyDescent="0.25">
      <c r="C4" s="2"/>
      <c r="D4" s="4" t="s">
        <v>0</v>
      </c>
      <c r="E4" s="5">
        <v>10</v>
      </c>
      <c r="F4" s="24" t="s">
        <v>22</v>
      </c>
      <c r="G4" s="2"/>
      <c r="H4" s="2"/>
      <c r="I4" s="2"/>
      <c r="K4" s="8"/>
      <c r="L4" s="8"/>
    </row>
    <row r="5" spans="1:15" x14ac:dyDescent="0.25">
      <c r="C5" s="2"/>
      <c r="D5" s="2" t="s">
        <v>1</v>
      </c>
      <c r="E5" s="6">
        <v>7.0000000000000007E-2</v>
      </c>
      <c r="F5" s="6"/>
      <c r="G5" s="7">
        <f>E5</f>
        <v>7.0000000000000007E-2</v>
      </c>
      <c r="H5" s="24" t="s">
        <v>23</v>
      </c>
      <c r="I5" s="2"/>
      <c r="K5" s="8"/>
      <c r="L5" s="8"/>
    </row>
    <row r="6" spans="1:15" x14ac:dyDescent="0.25">
      <c r="C6" s="2"/>
      <c r="D6" s="2"/>
      <c r="E6" s="2"/>
      <c r="F6" s="2"/>
      <c r="G6" s="2"/>
      <c r="H6" s="2"/>
      <c r="I6" s="2"/>
      <c r="J6" s="2"/>
      <c r="K6" s="2"/>
      <c r="L6" s="2"/>
    </row>
    <row r="7" spans="1:15" x14ac:dyDescent="0.25">
      <c r="C7" s="2"/>
      <c r="D7" s="24" t="s">
        <v>57</v>
      </c>
      <c r="E7" s="2">
        <v>20000</v>
      </c>
      <c r="F7" s="24" t="s">
        <v>58</v>
      </c>
      <c r="G7" s="2"/>
      <c r="H7" s="2"/>
      <c r="I7" s="2"/>
      <c r="J7" s="2"/>
      <c r="K7" s="2"/>
      <c r="L7" s="2"/>
    </row>
    <row r="8" spans="1:15" x14ac:dyDescent="0.25">
      <c r="C8" s="2"/>
      <c r="D8" s="2"/>
      <c r="E8" s="2"/>
      <c r="F8" s="2"/>
      <c r="G8" s="2"/>
      <c r="H8" s="2"/>
      <c r="I8" s="2"/>
      <c r="J8" s="2"/>
      <c r="K8" s="2"/>
      <c r="L8" s="2"/>
    </row>
    <row r="9" spans="1:15" x14ac:dyDescent="0.25">
      <c r="C9" s="2"/>
      <c r="D9" s="2"/>
      <c r="E9" s="2"/>
      <c r="F9" s="2"/>
      <c r="G9" s="2"/>
      <c r="H9" s="2"/>
      <c r="I9" s="2"/>
      <c r="J9" s="2"/>
      <c r="K9" s="2"/>
      <c r="L9" s="2"/>
    </row>
    <row r="10" spans="1:15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5" s="23" customFormat="1" x14ac:dyDescent="0.25">
      <c r="A11" s="15"/>
      <c r="B11" s="15"/>
      <c r="C11" s="15"/>
      <c r="D11" s="20" t="s">
        <v>2</v>
      </c>
      <c r="E11" s="21"/>
      <c r="F11" s="21"/>
      <c r="G11" s="21"/>
      <c r="H11" s="21"/>
      <c r="I11" s="21"/>
      <c r="J11" s="22"/>
      <c r="K11" s="21"/>
      <c r="L11" s="22"/>
      <c r="M11" s="22"/>
      <c r="N11" s="22"/>
      <c r="O11" s="22"/>
    </row>
    <row r="12" spans="1:15" x14ac:dyDescent="0.25">
      <c r="C12" s="2"/>
      <c r="D12" s="2"/>
      <c r="E12" s="2"/>
      <c r="F12" s="2"/>
      <c r="G12" s="2"/>
      <c r="H12" s="2"/>
      <c r="I12" s="2"/>
      <c r="J12" s="9"/>
      <c r="K12" s="2"/>
      <c r="L12" s="9"/>
    </row>
    <row r="13" spans="1:15" x14ac:dyDescent="0.25">
      <c r="C13" s="2"/>
      <c r="D13" s="2"/>
      <c r="E13" s="2">
        <v>70</v>
      </c>
      <c r="F13" s="2">
        <f>+E13+1</f>
        <v>71</v>
      </c>
      <c r="G13" s="2">
        <f t="shared" ref="G13:O13" si="0">+F13+1</f>
        <v>72</v>
      </c>
      <c r="H13" s="2">
        <f t="shared" si="0"/>
        <v>73</v>
      </c>
      <c r="I13" s="2">
        <f t="shared" si="0"/>
        <v>74</v>
      </c>
      <c r="J13" s="2">
        <f t="shared" si="0"/>
        <v>75</v>
      </c>
      <c r="K13" s="2">
        <f t="shared" si="0"/>
        <v>76</v>
      </c>
      <c r="L13" s="2">
        <f t="shared" si="0"/>
        <v>77</v>
      </c>
      <c r="M13" s="2">
        <f t="shared" si="0"/>
        <v>78</v>
      </c>
      <c r="N13" s="2">
        <f t="shared" si="0"/>
        <v>79</v>
      </c>
      <c r="O13" s="2">
        <f t="shared" si="0"/>
        <v>80</v>
      </c>
    </row>
    <row r="14" spans="1:15" x14ac:dyDescent="0.25">
      <c r="C14" s="2"/>
      <c r="D14" s="27" t="s">
        <v>24</v>
      </c>
      <c r="E14" s="10">
        <v>2019</v>
      </c>
      <c r="F14" s="11">
        <f>E14+1</f>
        <v>2020</v>
      </c>
      <c r="G14" s="11">
        <f t="shared" ref="G14:O14" si="1">F14+1</f>
        <v>2021</v>
      </c>
      <c r="H14" s="11">
        <f t="shared" si="1"/>
        <v>2022</v>
      </c>
      <c r="I14" s="11">
        <f t="shared" si="1"/>
        <v>2023</v>
      </c>
      <c r="J14" s="11">
        <f t="shared" si="1"/>
        <v>2024</v>
      </c>
      <c r="K14" s="11">
        <f t="shared" si="1"/>
        <v>2025</v>
      </c>
      <c r="L14" s="11">
        <f t="shared" si="1"/>
        <v>2026</v>
      </c>
      <c r="M14" s="11">
        <f t="shared" si="1"/>
        <v>2027</v>
      </c>
      <c r="N14" s="11">
        <f t="shared" si="1"/>
        <v>2028</v>
      </c>
      <c r="O14" s="11">
        <f t="shared" si="1"/>
        <v>2029</v>
      </c>
    </row>
    <row r="15" spans="1:15" x14ac:dyDescent="0.25">
      <c r="C15" s="2"/>
      <c r="D15" s="2"/>
      <c r="E15" s="2">
        <v>0</v>
      </c>
      <c r="F15" s="2">
        <v>1</v>
      </c>
      <c r="G15" s="2">
        <v>2</v>
      </c>
      <c r="H15" s="2">
        <v>3</v>
      </c>
      <c r="I15" s="9">
        <v>4</v>
      </c>
      <c r="J15" s="2">
        <v>5</v>
      </c>
      <c r="K15" s="9">
        <v>6</v>
      </c>
      <c r="L15" s="2">
        <v>7</v>
      </c>
      <c r="M15" s="9">
        <v>8</v>
      </c>
      <c r="N15" s="2">
        <v>9</v>
      </c>
      <c r="O15" s="9">
        <v>10</v>
      </c>
    </row>
    <row r="16" spans="1:15" x14ac:dyDescent="0.25">
      <c r="C16" s="2"/>
      <c r="D16" s="12" t="s">
        <v>4</v>
      </c>
      <c r="E16" s="2"/>
      <c r="F16" s="2"/>
      <c r="G16" s="2"/>
      <c r="H16" s="2"/>
      <c r="I16" s="9"/>
      <c r="J16" s="2"/>
      <c r="K16" s="9"/>
      <c r="L16" s="2"/>
      <c r="M16" s="9"/>
      <c r="N16" s="2"/>
      <c r="O16" s="9"/>
    </row>
    <row r="17" spans="3:15" x14ac:dyDescent="0.25">
      <c r="C17" s="2"/>
      <c r="D17" s="24" t="str">
        <f>Palvelut!B8</f>
        <v>Sairaanhoitajan vastaanotto 1</v>
      </c>
      <c r="E17" s="17">
        <f>Palvelut!C8*-1</f>
        <v>-67</v>
      </c>
      <c r="F17" s="17">
        <f>E17</f>
        <v>-67</v>
      </c>
      <c r="G17" s="17">
        <f t="shared" ref="G17:O17" si="2">F17</f>
        <v>-67</v>
      </c>
      <c r="H17" s="17">
        <f t="shared" si="2"/>
        <v>-67</v>
      </c>
      <c r="I17" s="17">
        <f t="shared" si="2"/>
        <v>-67</v>
      </c>
      <c r="J17" s="17">
        <f t="shared" si="2"/>
        <v>-67</v>
      </c>
      <c r="K17" s="17">
        <f t="shared" si="2"/>
        <v>-67</v>
      </c>
      <c r="L17" s="17">
        <f t="shared" si="2"/>
        <v>-67</v>
      </c>
      <c r="M17" s="17">
        <f t="shared" si="2"/>
        <v>-67</v>
      </c>
      <c r="N17" s="17">
        <f t="shared" si="2"/>
        <v>-67</v>
      </c>
      <c r="O17" s="17">
        <f t="shared" si="2"/>
        <v>-67</v>
      </c>
    </row>
    <row r="18" spans="3:15" x14ac:dyDescent="0.25">
      <c r="C18" s="2"/>
      <c r="D18" s="24" t="str">
        <f>Palvelut!B9</f>
        <v>Sairaanhoitajan vastaanotto 2</v>
      </c>
      <c r="E18" s="17">
        <v>0</v>
      </c>
      <c r="F18" s="17">
        <v>0</v>
      </c>
      <c r="G18" s="17">
        <f t="shared" ref="G18:O18" si="3">F18</f>
        <v>0</v>
      </c>
      <c r="H18" s="17">
        <f t="shared" si="3"/>
        <v>0</v>
      </c>
      <c r="I18" s="17">
        <f t="shared" si="3"/>
        <v>0</v>
      </c>
      <c r="J18" s="17">
        <f t="shared" si="3"/>
        <v>0</v>
      </c>
      <c r="K18" s="17">
        <f t="shared" si="3"/>
        <v>0</v>
      </c>
      <c r="L18" s="17">
        <f t="shared" si="3"/>
        <v>0</v>
      </c>
      <c r="M18" s="17">
        <f t="shared" si="3"/>
        <v>0</v>
      </c>
      <c r="N18" s="17">
        <f t="shared" si="3"/>
        <v>0</v>
      </c>
      <c r="O18" s="17">
        <f t="shared" si="3"/>
        <v>0</v>
      </c>
    </row>
    <row r="19" spans="3:15" x14ac:dyDescent="0.25">
      <c r="C19" s="2"/>
      <c r="D19" s="24" t="str">
        <f>Palvelut!F8</f>
        <v>Päihdesairaanhoitaja 10 x</v>
      </c>
      <c r="E19" s="17">
        <v>0</v>
      </c>
      <c r="F19" s="73">
        <v>0</v>
      </c>
      <c r="G19" s="17">
        <f t="shared" ref="G19:O19" si="4">F19</f>
        <v>0</v>
      </c>
      <c r="H19" s="17">
        <f t="shared" si="4"/>
        <v>0</v>
      </c>
      <c r="I19" s="17">
        <f t="shared" si="4"/>
        <v>0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f t="shared" si="4"/>
        <v>0</v>
      </c>
      <c r="N19" s="17">
        <f t="shared" si="4"/>
        <v>0</v>
      </c>
      <c r="O19" s="17">
        <f t="shared" si="4"/>
        <v>0</v>
      </c>
    </row>
    <row r="20" spans="3:15" x14ac:dyDescent="0.25">
      <c r="C20" s="2"/>
      <c r="D20" s="24" t="str">
        <f>Palvelut!J8</f>
        <v>Päivystys/akuutti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</row>
    <row r="21" spans="3:15" x14ac:dyDescent="0.25">
      <c r="C21" s="2"/>
      <c r="D21" s="24" t="str">
        <f>Palvelut!J9</f>
        <v>Katkaisuhoidot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</row>
    <row r="22" spans="3:15" x14ac:dyDescent="0.25">
      <c r="C22" s="2"/>
      <c r="D22" s="24" t="str">
        <f>Palvelut!J10</f>
        <v>Maksakirroosi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</row>
    <row r="23" spans="3:15" x14ac:dyDescent="0.25">
      <c r="C23" s="2"/>
      <c r="D23" s="24" t="str">
        <f>Palvelut!J11</f>
        <v>Lonkkamurtuma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</row>
    <row r="24" spans="3:15" x14ac:dyDescent="0.25">
      <c r="C24" s="2"/>
      <c r="D24" s="24" t="str">
        <f>Palvelut!J12</f>
        <v>Hoidot osastolla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</row>
    <row r="25" spans="3:15" x14ac:dyDescent="0.25">
      <c r="C25" s="2"/>
      <c r="D25" s="24" t="str">
        <f>Palvelut!J13</f>
        <v>Muu vaativa palvelu VP 006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</row>
    <row r="26" spans="3:15" x14ac:dyDescent="0.25">
      <c r="C26" s="2"/>
      <c r="D26" s="26" t="str">
        <f>Palvelut!J14</f>
        <v>Muu vaativa palvelu VP 007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</row>
    <row r="27" spans="3:15" x14ac:dyDescent="0.25">
      <c r="C27" s="2"/>
      <c r="D27" s="12" t="s">
        <v>5</v>
      </c>
      <c r="E27" s="17">
        <f>SUM(E17:E26)</f>
        <v>-67</v>
      </c>
      <c r="F27" s="17">
        <f t="shared" ref="F27:O27" si="5">SUM(F17:F26)</f>
        <v>-67</v>
      </c>
      <c r="G27" s="17">
        <f t="shared" si="5"/>
        <v>-67</v>
      </c>
      <c r="H27" s="17">
        <f t="shared" si="5"/>
        <v>-67</v>
      </c>
      <c r="I27" s="17">
        <f t="shared" si="5"/>
        <v>-67</v>
      </c>
      <c r="J27" s="17">
        <f t="shared" si="5"/>
        <v>-67</v>
      </c>
      <c r="K27" s="17">
        <f t="shared" si="5"/>
        <v>-67</v>
      </c>
      <c r="L27" s="17">
        <f t="shared" si="5"/>
        <v>-67</v>
      </c>
      <c r="M27" s="17">
        <f t="shared" si="5"/>
        <v>-67</v>
      </c>
      <c r="N27" s="17">
        <f t="shared" si="5"/>
        <v>-67</v>
      </c>
      <c r="O27" s="17">
        <f t="shared" si="5"/>
        <v>-67</v>
      </c>
    </row>
    <row r="28" spans="3:15" x14ac:dyDescent="0.25">
      <c r="C28" s="2"/>
      <c r="D28" s="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3:15" x14ac:dyDescent="0.25">
      <c r="C29" s="2"/>
      <c r="D29" s="13" t="s">
        <v>6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3:15" ht="12" customHeight="1" x14ac:dyDescent="0.25">
      <c r="C30" s="2"/>
      <c r="D30" s="2" t="s">
        <v>7</v>
      </c>
      <c r="E30" s="1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</row>
    <row r="31" spans="3:15" ht="12" customHeight="1" x14ac:dyDescent="0.25">
      <c r="C31" s="2"/>
      <c r="D31" s="2" t="s">
        <v>8</v>
      </c>
      <c r="E31" s="17">
        <f>Palvelut!K21</f>
        <v>21534</v>
      </c>
      <c r="F31" s="17">
        <f>Palvelut!K21</f>
        <v>21534</v>
      </c>
      <c r="G31" s="17">
        <f>F31</f>
        <v>21534</v>
      </c>
      <c r="H31" s="17">
        <f t="shared" ref="H31:O31" si="6">G31</f>
        <v>21534</v>
      </c>
      <c r="I31" s="17">
        <f t="shared" si="6"/>
        <v>21534</v>
      </c>
      <c r="J31" s="17">
        <f t="shared" si="6"/>
        <v>21534</v>
      </c>
      <c r="K31" s="17">
        <f t="shared" si="6"/>
        <v>21534</v>
      </c>
      <c r="L31" s="17">
        <f t="shared" si="6"/>
        <v>21534</v>
      </c>
      <c r="M31" s="17">
        <f t="shared" si="6"/>
        <v>21534</v>
      </c>
      <c r="N31" s="17">
        <f t="shared" si="6"/>
        <v>21534</v>
      </c>
      <c r="O31" s="17">
        <f t="shared" si="6"/>
        <v>21534</v>
      </c>
    </row>
    <row r="32" spans="3:15" ht="12" customHeight="1" x14ac:dyDescent="0.25">
      <c r="C32" s="2"/>
      <c r="D32" s="2" t="s">
        <v>9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</row>
    <row r="33" spans="3:15" ht="12" customHeight="1" x14ac:dyDescent="0.25">
      <c r="C33" s="2"/>
      <c r="D33" s="2" t="s">
        <v>10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</row>
    <row r="34" spans="3:15" ht="12" customHeight="1" x14ac:dyDescent="0.25">
      <c r="C34" s="2"/>
      <c r="D34" s="2" t="s">
        <v>11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</row>
    <row r="35" spans="3:15" ht="12" customHeight="1" x14ac:dyDescent="0.25">
      <c r="C35" s="2"/>
      <c r="D35" s="2" t="s">
        <v>12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</row>
    <row r="36" spans="3:15" ht="12" customHeight="1" x14ac:dyDescent="0.25">
      <c r="C36" s="2"/>
      <c r="D36" s="2" t="s">
        <v>12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</row>
    <row r="37" spans="3:15" ht="12" customHeight="1" x14ac:dyDescent="0.25">
      <c r="C37" s="2"/>
      <c r="D37" s="2" t="s">
        <v>12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</row>
    <row r="38" spans="3:15" ht="12" customHeight="1" x14ac:dyDescent="0.25">
      <c r="C38" s="2"/>
      <c r="D38" s="14" t="s">
        <v>12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</row>
    <row r="39" spans="3:15" ht="12" customHeight="1" x14ac:dyDescent="0.25">
      <c r="C39" s="2"/>
      <c r="D39" s="13" t="s">
        <v>13</v>
      </c>
      <c r="E39" s="17">
        <f>SUM(E30:E38)</f>
        <v>21534</v>
      </c>
      <c r="F39" s="17">
        <f t="shared" ref="F39:O39" si="7">SUM(F30:F38)</f>
        <v>21534</v>
      </c>
      <c r="G39" s="17">
        <f t="shared" si="7"/>
        <v>21534</v>
      </c>
      <c r="H39" s="17">
        <f t="shared" si="7"/>
        <v>21534</v>
      </c>
      <c r="I39" s="17">
        <f t="shared" si="7"/>
        <v>21534</v>
      </c>
      <c r="J39" s="17">
        <f t="shared" si="7"/>
        <v>21534</v>
      </c>
      <c r="K39" s="17">
        <f t="shared" si="7"/>
        <v>21534</v>
      </c>
      <c r="L39" s="17">
        <f t="shared" si="7"/>
        <v>21534</v>
      </c>
      <c r="M39" s="17">
        <f t="shared" si="7"/>
        <v>21534</v>
      </c>
      <c r="N39" s="17">
        <f t="shared" si="7"/>
        <v>21534</v>
      </c>
      <c r="O39" s="17">
        <f t="shared" si="7"/>
        <v>21534</v>
      </c>
    </row>
    <row r="40" spans="3:15" x14ac:dyDescent="0.25">
      <c r="C40" s="2"/>
      <c r="D40" s="15" t="s">
        <v>14</v>
      </c>
      <c r="E40" s="67">
        <f>E27+E39</f>
        <v>21467</v>
      </c>
      <c r="F40" s="67">
        <f t="shared" ref="F40:O40" si="8">F27+F39</f>
        <v>21467</v>
      </c>
      <c r="G40" s="67">
        <f t="shared" si="8"/>
        <v>21467</v>
      </c>
      <c r="H40" s="67">
        <f t="shared" si="8"/>
        <v>21467</v>
      </c>
      <c r="I40" s="67">
        <f t="shared" si="8"/>
        <v>21467</v>
      </c>
      <c r="J40" s="67">
        <f t="shared" si="8"/>
        <v>21467</v>
      </c>
      <c r="K40" s="67">
        <f t="shared" si="8"/>
        <v>21467</v>
      </c>
      <c r="L40" s="67">
        <f t="shared" si="8"/>
        <v>21467</v>
      </c>
      <c r="M40" s="67">
        <f t="shared" si="8"/>
        <v>21467</v>
      </c>
      <c r="N40" s="67">
        <f t="shared" si="8"/>
        <v>21467</v>
      </c>
      <c r="O40" s="67">
        <f t="shared" si="8"/>
        <v>21467</v>
      </c>
    </row>
    <row r="41" spans="3:15" x14ac:dyDescent="0.25">
      <c r="C41" s="2"/>
      <c r="D41" s="3" t="s">
        <v>15</v>
      </c>
      <c r="E41" s="68">
        <f>+E40</f>
        <v>21467</v>
      </c>
      <c r="F41" s="16">
        <f t="shared" ref="F41:O41" si="9">F40/(1+$G$5)^F15</f>
        <v>20062.616822429907</v>
      </c>
      <c r="G41" s="16">
        <f t="shared" si="9"/>
        <v>18750.109179841034</v>
      </c>
      <c r="H41" s="16">
        <f t="shared" si="9"/>
        <v>17523.466523215917</v>
      </c>
      <c r="I41" s="16">
        <f t="shared" si="9"/>
        <v>16377.071517024224</v>
      </c>
      <c r="J41" s="16">
        <f t="shared" si="9"/>
        <v>15305.674314975908</v>
      </c>
      <c r="K41" s="16">
        <f t="shared" si="9"/>
        <v>14304.368518669075</v>
      </c>
      <c r="L41" s="16">
        <f t="shared" si="9"/>
        <v>13368.568709036517</v>
      </c>
      <c r="M41" s="16">
        <f t="shared" si="9"/>
        <v>12493.989447697681</v>
      </c>
      <c r="N41" s="16">
        <f t="shared" si="9"/>
        <v>11676.625652053905</v>
      </c>
      <c r="O41" s="16">
        <f t="shared" si="9"/>
        <v>10912.734254255987</v>
      </c>
    </row>
    <row r="42" spans="3:15" x14ac:dyDescent="0.25">
      <c r="C42" s="2"/>
      <c r="D42" s="2" t="s">
        <v>16</v>
      </c>
      <c r="E42" s="17"/>
      <c r="F42" s="17">
        <f>+E41+F41</f>
        <v>41529.616822429904</v>
      </c>
      <c r="G42" s="17">
        <f>+F42+G41</f>
        <v>60279.726002270938</v>
      </c>
      <c r="H42" s="17">
        <f>+G42+H41</f>
        <v>77803.192525486855</v>
      </c>
      <c r="I42" s="18">
        <f>+H42+I41</f>
        <v>94180.264042511073</v>
      </c>
      <c r="J42" s="17">
        <f>+J41+I42</f>
        <v>109485.93835748699</v>
      </c>
      <c r="K42" s="18">
        <f>+J42+K41</f>
        <v>123790.30687615606</v>
      </c>
      <c r="L42" s="17">
        <f>+L41+K42</f>
        <v>137158.87558519258</v>
      </c>
      <c r="M42" s="18">
        <f t="shared" ref="M42" si="10">+L42+M41</f>
        <v>149652.86503289026</v>
      </c>
      <c r="N42" s="17">
        <f t="shared" ref="N42" si="11">+N41+M42</f>
        <v>161329.49068494418</v>
      </c>
      <c r="O42" s="18">
        <f t="shared" ref="O42" si="12">+N42+O41</f>
        <v>172242.22493920015</v>
      </c>
    </row>
    <row r="43" spans="3:15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3:15" x14ac:dyDescent="0.25">
      <c r="C44" s="2"/>
      <c r="D44" s="24" t="s">
        <v>19</v>
      </c>
      <c r="E44" s="2">
        <f>E13</f>
        <v>70</v>
      </c>
      <c r="F44" s="2">
        <f>F13</f>
        <v>71</v>
      </c>
      <c r="G44" s="2">
        <f t="shared" ref="G44:O44" si="13">G13</f>
        <v>72</v>
      </c>
      <c r="H44" s="2">
        <f t="shared" si="13"/>
        <v>73</v>
      </c>
      <c r="I44" s="2">
        <f t="shared" si="13"/>
        <v>74</v>
      </c>
      <c r="J44" s="2">
        <f t="shared" si="13"/>
        <v>75</v>
      </c>
      <c r="K44" s="2">
        <f t="shared" si="13"/>
        <v>76</v>
      </c>
      <c r="L44" s="2">
        <f t="shared" si="13"/>
        <v>77</v>
      </c>
      <c r="M44" s="2">
        <f t="shared" si="13"/>
        <v>78</v>
      </c>
      <c r="N44" s="2">
        <f t="shared" si="13"/>
        <v>79</v>
      </c>
      <c r="O44" s="2">
        <f t="shared" si="13"/>
        <v>80</v>
      </c>
    </row>
    <row r="45" spans="3:15" x14ac:dyDescent="0.25">
      <c r="C45" s="2"/>
      <c r="D45" s="24" t="s">
        <v>20</v>
      </c>
      <c r="E45" s="17">
        <f t="shared" ref="E45:O45" si="14">E27</f>
        <v>-67</v>
      </c>
      <c r="F45" s="17">
        <f t="shared" si="14"/>
        <v>-67</v>
      </c>
      <c r="G45" s="17">
        <f t="shared" si="14"/>
        <v>-67</v>
      </c>
      <c r="H45" s="17">
        <f t="shared" si="14"/>
        <v>-67</v>
      </c>
      <c r="I45" s="17">
        <f t="shared" si="14"/>
        <v>-67</v>
      </c>
      <c r="J45" s="17">
        <f t="shared" si="14"/>
        <v>-67</v>
      </c>
      <c r="K45" s="17">
        <f t="shared" si="14"/>
        <v>-67</v>
      </c>
      <c r="L45" s="17">
        <f t="shared" si="14"/>
        <v>-67</v>
      </c>
      <c r="M45" s="17">
        <f t="shared" si="14"/>
        <v>-67</v>
      </c>
      <c r="N45" s="17">
        <f t="shared" si="14"/>
        <v>-67</v>
      </c>
      <c r="O45" s="17">
        <f t="shared" si="14"/>
        <v>-67</v>
      </c>
    </row>
    <row r="46" spans="3:15" x14ac:dyDescent="0.25">
      <c r="D46" s="19" t="s">
        <v>18</v>
      </c>
      <c r="E46" s="25">
        <f>E39</f>
        <v>21534</v>
      </c>
      <c r="F46" s="25">
        <f>F39</f>
        <v>21534</v>
      </c>
      <c r="G46" s="25">
        <f t="shared" ref="G46:O46" si="15">G39</f>
        <v>21534</v>
      </c>
      <c r="H46" s="25">
        <f t="shared" si="15"/>
        <v>21534</v>
      </c>
      <c r="I46" s="25">
        <f t="shared" si="15"/>
        <v>21534</v>
      </c>
      <c r="J46" s="25">
        <f t="shared" si="15"/>
        <v>21534</v>
      </c>
      <c r="K46" s="25">
        <f t="shared" si="15"/>
        <v>21534</v>
      </c>
      <c r="L46" s="25">
        <f t="shared" si="15"/>
        <v>21534</v>
      </c>
      <c r="M46" s="25">
        <f t="shared" si="15"/>
        <v>21534</v>
      </c>
      <c r="N46" s="25">
        <f t="shared" si="15"/>
        <v>21534</v>
      </c>
      <c r="O46" s="25">
        <f t="shared" si="15"/>
        <v>21534</v>
      </c>
    </row>
    <row r="47" spans="3:15" x14ac:dyDescent="0.25">
      <c r="D47" s="1" t="str">
        <f>D52</f>
        <v>Diskontattu nettosäästö</v>
      </c>
      <c r="E47" s="25">
        <f>E52</f>
        <v>21467</v>
      </c>
      <c r="F47" s="25">
        <f t="shared" ref="F47:O47" si="16">F52</f>
        <v>41529.616822429904</v>
      </c>
      <c r="G47" s="25">
        <f t="shared" si="16"/>
        <v>60279.726002270938</v>
      </c>
      <c r="H47" s="25">
        <f t="shared" si="16"/>
        <v>77803.192525486855</v>
      </c>
      <c r="I47" s="25">
        <f t="shared" si="16"/>
        <v>94180.264042511073</v>
      </c>
      <c r="J47" s="25">
        <f t="shared" si="16"/>
        <v>109485.93835748699</v>
      </c>
      <c r="K47" s="25">
        <f t="shared" si="16"/>
        <v>123790.30687615606</v>
      </c>
      <c r="L47" s="25">
        <f t="shared" si="16"/>
        <v>137158.87558519258</v>
      </c>
      <c r="M47" s="25">
        <f t="shared" si="16"/>
        <v>149652.86503289026</v>
      </c>
      <c r="N47" s="25">
        <f t="shared" si="16"/>
        <v>161329.49068494418</v>
      </c>
      <c r="O47" s="25">
        <f t="shared" si="16"/>
        <v>172242.22493920015</v>
      </c>
    </row>
    <row r="49" spans="4:15" x14ac:dyDescent="0.25">
      <c r="D49" s="24" t="s">
        <v>19</v>
      </c>
      <c r="E49" s="1">
        <f>E44</f>
        <v>70</v>
      </c>
      <c r="F49" s="1">
        <f t="shared" ref="F49:O49" si="17">F44</f>
        <v>71</v>
      </c>
      <c r="G49" s="1">
        <f t="shared" si="17"/>
        <v>72</v>
      </c>
      <c r="H49" s="1">
        <f t="shared" si="17"/>
        <v>73</v>
      </c>
      <c r="I49" s="1">
        <f t="shared" si="17"/>
        <v>74</v>
      </c>
      <c r="J49" s="1">
        <f t="shared" si="17"/>
        <v>75</v>
      </c>
      <c r="K49" s="1">
        <f t="shared" si="17"/>
        <v>76</v>
      </c>
      <c r="L49" s="1">
        <f t="shared" si="17"/>
        <v>77</v>
      </c>
      <c r="M49" s="1">
        <f t="shared" si="17"/>
        <v>78</v>
      </c>
      <c r="N49" s="1">
        <f t="shared" si="17"/>
        <v>79</v>
      </c>
      <c r="O49" s="1">
        <f t="shared" si="17"/>
        <v>80</v>
      </c>
    </row>
    <row r="50" spans="4:15" x14ac:dyDescent="0.25">
      <c r="D50" s="24" t="s">
        <v>20</v>
      </c>
      <c r="E50" s="25">
        <f>E45</f>
        <v>-67</v>
      </c>
      <c r="F50" s="25">
        <f t="shared" ref="F50:O50" si="18">E50+F45</f>
        <v>-134</v>
      </c>
      <c r="G50" s="25">
        <f t="shared" si="18"/>
        <v>-201</v>
      </c>
      <c r="H50" s="25">
        <f t="shared" si="18"/>
        <v>-268</v>
      </c>
      <c r="I50" s="25">
        <f t="shared" si="18"/>
        <v>-335</v>
      </c>
      <c r="J50" s="25">
        <f t="shared" si="18"/>
        <v>-402</v>
      </c>
      <c r="K50" s="25">
        <f t="shared" si="18"/>
        <v>-469</v>
      </c>
      <c r="L50" s="25">
        <f t="shared" si="18"/>
        <v>-536</v>
      </c>
      <c r="M50" s="25">
        <f t="shared" si="18"/>
        <v>-603</v>
      </c>
      <c r="N50" s="25">
        <f t="shared" si="18"/>
        <v>-670</v>
      </c>
      <c r="O50" s="25">
        <f t="shared" si="18"/>
        <v>-737</v>
      </c>
    </row>
    <row r="51" spans="4:15" x14ac:dyDescent="0.25">
      <c r="D51" s="19" t="s">
        <v>18</v>
      </c>
      <c r="E51" s="25">
        <f>E46</f>
        <v>21534</v>
      </c>
      <c r="F51" s="69">
        <f t="shared" ref="F51:O51" si="19">E51+F46</f>
        <v>43068</v>
      </c>
      <c r="G51" s="69">
        <f t="shared" si="19"/>
        <v>64602</v>
      </c>
      <c r="H51" s="69">
        <f t="shared" si="19"/>
        <v>86136</v>
      </c>
      <c r="I51" s="69">
        <f t="shared" si="19"/>
        <v>107670</v>
      </c>
      <c r="J51" s="69">
        <f t="shared" si="19"/>
        <v>129204</v>
      </c>
      <c r="K51" s="69">
        <f t="shared" si="19"/>
        <v>150738</v>
      </c>
      <c r="L51" s="69">
        <f t="shared" si="19"/>
        <v>172272</v>
      </c>
      <c r="M51" s="69">
        <f t="shared" si="19"/>
        <v>193806</v>
      </c>
      <c r="N51" s="69">
        <f t="shared" si="19"/>
        <v>215340</v>
      </c>
      <c r="O51" s="69">
        <f t="shared" si="19"/>
        <v>236874</v>
      </c>
    </row>
    <row r="52" spans="4:15" x14ac:dyDescent="0.25">
      <c r="D52" s="19" t="s">
        <v>21</v>
      </c>
      <c r="E52" s="25">
        <f>E41</f>
        <v>21467</v>
      </c>
      <c r="F52" s="25">
        <f t="shared" ref="F52:O52" si="20">E52+F41</f>
        <v>41529.616822429904</v>
      </c>
      <c r="G52" s="25">
        <f t="shared" si="20"/>
        <v>60279.726002270938</v>
      </c>
      <c r="H52" s="25">
        <f t="shared" si="20"/>
        <v>77803.192525486855</v>
      </c>
      <c r="I52" s="25">
        <f t="shared" si="20"/>
        <v>94180.264042511073</v>
      </c>
      <c r="J52" s="25">
        <f t="shared" si="20"/>
        <v>109485.93835748699</v>
      </c>
      <c r="K52" s="25">
        <f t="shared" si="20"/>
        <v>123790.30687615606</v>
      </c>
      <c r="L52" s="25">
        <f t="shared" si="20"/>
        <v>137158.87558519258</v>
      </c>
      <c r="M52" s="25">
        <f t="shared" si="20"/>
        <v>149652.86503289026</v>
      </c>
      <c r="N52" s="25">
        <f t="shared" si="20"/>
        <v>161329.49068494418</v>
      </c>
      <c r="O52" s="25">
        <f t="shared" si="20"/>
        <v>172242.22493920015</v>
      </c>
    </row>
    <row r="55" spans="4:15" x14ac:dyDescent="0.25">
      <c r="D55" s="19"/>
    </row>
    <row r="56" spans="4:15" x14ac:dyDescent="0.25">
      <c r="D56" s="19" t="s">
        <v>17</v>
      </c>
    </row>
    <row r="57" spans="4:15" x14ac:dyDescent="0.25">
      <c r="D57" s="19"/>
    </row>
    <row r="58" spans="4:15" x14ac:dyDescent="0.25">
      <c r="D58" s="19" t="s">
        <v>3</v>
      </c>
    </row>
  </sheetData>
  <pageMargins left="0.39370078740157483" right="0.19685039370078741" top="0.59055118110236227" bottom="0.39370078740157483" header="0.51181102362204722" footer="0.51181102362204722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7</vt:i4>
      </vt:variant>
      <vt:variant>
        <vt:lpstr>Kaaviot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13" baseType="lpstr">
      <vt:lpstr>Info</vt:lpstr>
      <vt:lpstr> Case 1- yhteiset palvelut</vt:lpstr>
      <vt:lpstr>Case 1 -kohdennetut palvelut</vt:lpstr>
      <vt:lpstr>Case 1 -vaativa tuki</vt:lpstr>
      <vt:lpstr>Palvelut</vt:lpstr>
      <vt:lpstr>Mittarit</vt:lpstr>
      <vt:lpstr>Kustannushyötytiedot</vt:lpstr>
      <vt:lpstr>Case 1 kustannusvertailu</vt:lpstr>
      <vt:lpstr>Case 1 Kustannushyöty</vt:lpstr>
      <vt:lpstr>' Case 1- yhteiset palvelut'!Tulostusalue</vt:lpstr>
      <vt:lpstr>'Case 1 -kohdennetut palvelut'!Tulostusalue</vt:lpstr>
      <vt:lpstr>'Case 1 -vaativa tuki'!Tulostusalue</vt:lpstr>
      <vt:lpstr>Info!Tulostusalue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Jukka Hämäläinen</dc:creator>
  <cp:lastModifiedBy>Lyytikäinen Merja</cp:lastModifiedBy>
  <cp:lastPrinted>2019-08-21T15:52:35Z</cp:lastPrinted>
  <dcterms:created xsi:type="dcterms:W3CDTF">2018-12-01T10:22:06Z</dcterms:created>
  <dcterms:modified xsi:type="dcterms:W3CDTF">2020-02-19T14:15:51Z</dcterms:modified>
</cp:coreProperties>
</file>